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0-2026\ΕΝΤΥΠΑ - ΠΙΝΑΚΕΣ- ΚΛΙΜΑΚΕΣ ΒΑΘΜΙΔΕΣ\Κλίμακες - Βαθμίδες\"/>
    </mc:Choice>
  </mc:AlternateContent>
  <xr:revisionPtr revIDLastSave="0" documentId="13_ncr:1_{CECBE3B5-1F36-40CC-B822-4983C6DA2B67}" xr6:coauthVersionLast="47" xr6:coauthVersionMax="47" xr10:uidLastSave="{00000000-0000-0000-0000-000000000000}"/>
  <bookViews>
    <workbookView xWindow="-108" yWindow="-108" windowWidth="30936" windowHeight="16776" tabRatio="786" xr2:uid="{00000000-000D-0000-FFFF-FFFF00000000}"/>
  </bookViews>
  <sheets>
    <sheet name="ΘΕΣΕΙΣ" sheetId="1" r:id="rId1"/>
    <sheet name="ΚΛΙΜΑΚΕΣ-ΒΑΘΜΙΔΕΣ" sheetId="4" r:id="rId2"/>
    <sheet name="δεδομένα" sheetId="29" r:id="rId3"/>
    <sheet name="Συνδιασμένες η-και Κλίμακες" sheetId="8" r:id="rId4"/>
    <sheet name="Α15-Α16" sheetId="2" r:id="rId5"/>
    <sheet name="Α14-Α15" sheetId="9" r:id="rId6"/>
    <sheet name="Α14(II)" sheetId="10" r:id="rId7"/>
    <sheet name="Α13-Α14" sheetId="11" r:id="rId8"/>
    <sheet name="Α13(II)" sheetId="12" r:id="rId9"/>
    <sheet name="Α12-Α13" sheetId="13" r:id="rId10"/>
    <sheet name="Α12" sheetId="14" r:id="rId11"/>
    <sheet name="Α8-Α9(I)" sheetId="6" r:id="rId12"/>
    <sheet name="Α9-Α11-Α12" sheetId="15" r:id="rId13"/>
    <sheet name="Α11-Α12 " sheetId="28" r:id="rId14"/>
    <sheet name="A11(II)" sheetId="16" r:id="rId15"/>
    <sheet name="Α8-Α10-Α11" sheetId="17" r:id="rId16"/>
    <sheet name="A10(Ι)" sheetId="18" r:id="rId17"/>
    <sheet name="A10" sheetId="19" r:id="rId18"/>
    <sheet name="Α8-Α9(Ι)" sheetId="20" r:id="rId19"/>
    <sheet name="Α9(Ι)" sheetId="24" r:id="rId20"/>
    <sheet name="Α5 2η-Α7-Α8" sheetId="21" r:id="rId21"/>
    <sheet name="Α4-Α7(ΙΙ) (Πτυχ.)" sheetId="23" r:id="rId22"/>
    <sheet name="Α5-Α7" sheetId="22" r:id="rId23"/>
    <sheet name="Α2-Α5-Α7(ΙΙ)" sheetId="26" r:id="rId24"/>
    <sheet name="Α1-A2-Α5(ΙΙ)" sheetId="27" r:id="rId25"/>
  </sheets>
  <definedNames>
    <definedName name="_xlnm._FilterDatabase" localSheetId="0" hidden="1">ΘΕΣΕΙΣ!$B$5:$B$58</definedName>
    <definedName name="_xlnm.Print_Area" localSheetId="17">'A10'!$A$1:$G$16</definedName>
    <definedName name="_xlnm.Print_Area" localSheetId="16">'A10(Ι)'!$A$1:$G$18</definedName>
    <definedName name="_xlnm.Print_Area" localSheetId="14">'A11(II)'!$A$1:$G$18</definedName>
    <definedName name="_xlnm.Print_Area" localSheetId="13">'Α11-Α12 '!$A$1:$G$23</definedName>
    <definedName name="_xlnm.Print_Area" localSheetId="10">Α12!$A$1:$G$15</definedName>
    <definedName name="_xlnm.Print_Area" localSheetId="9">'Α12-Α13'!$A$1:$G$23</definedName>
    <definedName name="_xlnm.Print_Area" localSheetId="8">'Α13(II)'!$A$1:$G$21</definedName>
    <definedName name="_xlnm.Print_Area" localSheetId="7">'Α13-Α14'!$A$1:$G$24</definedName>
    <definedName name="_xlnm.Print_Area" localSheetId="6">'Α14(II)'!$A$1:$G$19</definedName>
    <definedName name="_xlnm.Print_Area" localSheetId="5">'Α14-Α15'!$A$1:$G$22</definedName>
    <definedName name="_xlnm.Print_Area" localSheetId="4">'Α15-Α16'!$A$1:$G$17</definedName>
    <definedName name="_xlnm.Print_Area" localSheetId="24">'Α1-A2-Α5(ΙΙ)'!$A$1:$G$39</definedName>
    <definedName name="_xlnm.Print_Area" localSheetId="23">'Α2-Α5-Α7(ΙΙ)'!$A$1:$G$50</definedName>
    <definedName name="_xlnm.Print_Area" localSheetId="21">'Α4-Α7(ΙΙ) (Πτυχ.)'!$A$1:$G$35</definedName>
    <definedName name="_xlnm.Print_Area" localSheetId="20">'Α5 2η-Α7-Α8'!$A$1:$G$40</definedName>
    <definedName name="_xlnm.Print_Area" localSheetId="22">'Α5-Α7'!$A$1:$G$31</definedName>
    <definedName name="_xlnm.Print_Area" localSheetId="15">'Α8-Α10-Α11'!$A$1:$G$41</definedName>
    <definedName name="_xlnm.Print_Area" localSheetId="11">'Α8-Α9(I)'!$A$1:$G$32</definedName>
    <definedName name="_xlnm.Print_Area" localSheetId="18">'Α8-Α9(Ι)'!$A$1:$G$33</definedName>
    <definedName name="_xlnm.Print_Area" localSheetId="19">'Α9(Ι)'!$A$1:$G$17</definedName>
    <definedName name="_xlnm.Print_Area" localSheetId="12">'Α9-Α11-Α12'!$A$1:$G$31</definedName>
    <definedName name="_xlnm.Print_Area" localSheetId="0">ΘΕΣΕΙΣ!$B$2:$B$58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3" l="1"/>
  <c r="L8" i="13"/>
  <c r="J8" i="13"/>
  <c r="I8" i="13"/>
  <c r="F8" i="13"/>
  <c r="G8" i="13" s="1"/>
  <c r="E8" i="13"/>
  <c r="K24" i="27"/>
  <c r="H8" i="13" l="1"/>
  <c r="K8" i="13" l="1"/>
  <c r="N8" i="13" s="1"/>
  <c r="F6" i="29" l="1"/>
  <c r="F5" i="29"/>
  <c r="C10" i="13"/>
  <c r="C11" i="13" s="1"/>
  <c r="C12" i="13" s="1"/>
  <c r="C13" i="13" s="1"/>
  <c r="C14" i="13" s="1"/>
  <c r="C15" i="13" s="1"/>
  <c r="C16" i="13" s="1"/>
  <c r="C17" i="13" s="1"/>
  <c r="C18" i="13" s="1"/>
  <c r="F4" i="29"/>
  <c r="F3" i="29"/>
  <c r="M9" i="13"/>
  <c r="M10" i="13"/>
  <c r="M11" i="13"/>
  <c r="M12" i="13"/>
  <c r="M13" i="13"/>
  <c r="M14" i="13"/>
  <c r="M15" i="13"/>
  <c r="M16" i="13"/>
  <c r="M17" i="13"/>
  <c r="M18" i="13"/>
  <c r="L9" i="13"/>
  <c r="L10" i="13"/>
  <c r="L11" i="13"/>
  <c r="L12" i="13"/>
  <c r="L13" i="13"/>
  <c r="L14" i="13"/>
  <c r="L15" i="13"/>
  <c r="L16" i="13"/>
  <c r="L17" i="13"/>
  <c r="L18" i="13"/>
  <c r="J9" i="13"/>
  <c r="J10" i="13"/>
  <c r="J11" i="13"/>
  <c r="J12" i="13"/>
  <c r="J13" i="13"/>
  <c r="J14" i="13"/>
  <c r="J15" i="13"/>
  <c r="J16" i="13"/>
  <c r="J17" i="13"/>
  <c r="J18" i="13"/>
  <c r="I9" i="13"/>
  <c r="I10" i="13"/>
  <c r="I11" i="13"/>
  <c r="I12" i="13"/>
  <c r="I13" i="13"/>
  <c r="I14" i="13"/>
  <c r="I15" i="13"/>
  <c r="I16" i="13"/>
  <c r="I17" i="13"/>
  <c r="I18" i="13"/>
  <c r="M8" i="14"/>
  <c r="M9" i="14"/>
  <c r="M10" i="14"/>
  <c r="M11" i="14"/>
  <c r="M12" i="14"/>
  <c r="M13" i="14"/>
  <c r="M14" i="14"/>
  <c r="M15" i="14"/>
  <c r="L8" i="14"/>
  <c r="L9" i="14"/>
  <c r="L10" i="14"/>
  <c r="L11" i="14"/>
  <c r="L12" i="14"/>
  <c r="L13" i="14"/>
  <c r="L14" i="14"/>
  <c r="L15" i="14"/>
  <c r="J8" i="14"/>
  <c r="J9" i="14"/>
  <c r="J10" i="14"/>
  <c r="J11" i="14"/>
  <c r="J12" i="14"/>
  <c r="J13" i="14"/>
  <c r="J14" i="14"/>
  <c r="J15" i="14"/>
  <c r="I8" i="14"/>
  <c r="I9" i="14"/>
  <c r="I10" i="14"/>
  <c r="I11" i="14"/>
  <c r="I12" i="14"/>
  <c r="I13" i="14"/>
  <c r="I14" i="14"/>
  <c r="I15" i="14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M8" i="28"/>
  <c r="M9" i="28"/>
  <c r="M10" i="28"/>
  <c r="M11" i="28"/>
  <c r="M12" i="28"/>
  <c r="M13" i="28"/>
  <c r="M14" i="28"/>
  <c r="M15" i="28"/>
  <c r="M16" i="28"/>
  <c r="M17" i="28"/>
  <c r="M18" i="28"/>
  <c r="M19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M8" i="16"/>
  <c r="M9" i="16"/>
  <c r="M10" i="16"/>
  <c r="M11" i="16"/>
  <c r="M12" i="16"/>
  <c r="M13" i="16"/>
  <c r="M14" i="16"/>
  <c r="M15" i="16"/>
  <c r="M16" i="16"/>
  <c r="M17" i="16"/>
  <c r="M18" i="16"/>
  <c r="L8" i="16"/>
  <c r="L9" i="16"/>
  <c r="L10" i="16"/>
  <c r="L11" i="16"/>
  <c r="L12" i="16"/>
  <c r="L13" i="16"/>
  <c r="L14" i="16"/>
  <c r="L15" i="16"/>
  <c r="L16" i="16"/>
  <c r="L17" i="16"/>
  <c r="L18" i="16"/>
  <c r="J8" i="16"/>
  <c r="J9" i="16"/>
  <c r="J10" i="16"/>
  <c r="J11" i="16"/>
  <c r="J12" i="16"/>
  <c r="J13" i="16"/>
  <c r="J14" i="16"/>
  <c r="J15" i="16"/>
  <c r="J16" i="16"/>
  <c r="J17" i="16"/>
  <c r="J18" i="16"/>
  <c r="I8" i="16"/>
  <c r="I9" i="16"/>
  <c r="I10" i="16"/>
  <c r="I11" i="16"/>
  <c r="I12" i="16"/>
  <c r="I13" i="16"/>
  <c r="I14" i="16"/>
  <c r="I15" i="16"/>
  <c r="I16" i="16"/>
  <c r="I17" i="16"/>
  <c r="I18" i="16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M9" i="18"/>
  <c r="M10" i="18"/>
  <c r="M11" i="18"/>
  <c r="M12" i="18"/>
  <c r="M13" i="18"/>
  <c r="M14" i="18"/>
  <c r="M15" i="18"/>
  <c r="M16" i="18"/>
  <c r="M17" i="18"/>
  <c r="M18" i="18"/>
  <c r="L9" i="18"/>
  <c r="L10" i="18"/>
  <c r="L11" i="18"/>
  <c r="L12" i="18"/>
  <c r="L13" i="18"/>
  <c r="L14" i="18"/>
  <c r="L15" i="18"/>
  <c r="L16" i="18"/>
  <c r="L17" i="18"/>
  <c r="L18" i="18"/>
  <c r="J9" i="18"/>
  <c r="J10" i="18"/>
  <c r="J11" i="18"/>
  <c r="J12" i="18"/>
  <c r="J13" i="18"/>
  <c r="J14" i="18"/>
  <c r="J15" i="18"/>
  <c r="J16" i="18"/>
  <c r="J17" i="18"/>
  <c r="J18" i="18"/>
  <c r="I9" i="18"/>
  <c r="I10" i="18"/>
  <c r="I11" i="18"/>
  <c r="I12" i="18"/>
  <c r="I13" i="18"/>
  <c r="I14" i="18"/>
  <c r="I15" i="18"/>
  <c r="I16" i="18"/>
  <c r="I17" i="18"/>
  <c r="I18" i="18"/>
  <c r="M8" i="19"/>
  <c r="M9" i="19"/>
  <c r="M10" i="19"/>
  <c r="M11" i="19"/>
  <c r="M12" i="19"/>
  <c r="M13" i="19"/>
  <c r="M14" i="19"/>
  <c r="M15" i="19"/>
  <c r="M16" i="19"/>
  <c r="L8" i="19"/>
  <c r="L9" i="19"/>
  <c r="L10" i="19"/>
  <c r="L11" i="19"/>
  <c r="L12" i="19"/>
  <c r="L13" i="19"/>
  <c r="L14" i="19"/>
  <c r="L15" i="19"/>
  <c r="L16" i="19"/>
  <c r="J8" i="19"/>
  <c r="J9" i="19"/>
  <c r="J10" i="19"/>
  <c r="J11" i="19"/>
  <c r="J12" i="19"/>
  <c r="J13" i="19"/>
  <c r="J14" i="19"/>
  <c r="J15" i="19"/>
  <c r="J16" i="19"/>
  <c r="I8" i="19"/>
  <c r="I9" i="19"/>
  <c r="I10" i="19"/>
  <c r="I11" i="19"/>
  <c r="I12" i="19"/>
  <c r="I13" i="19"/>
  <c r="I14" i="19"/>
  <c r="I15" i="19"/>
  <c r="I16" i="19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M8" i="24"/>
  <c r="M9" i="24"/>
  <c r="M10" i="24"/>
  <c r="M11" i="24"/>
  <c r="M12" i="24"/>
  <c r="M13" i="24"/>
  <c r="M14" i="24"/>
  <c r="M15" i="24"/>
  <c r="M16" i="24"/>
  <c r="M17" i="24"/>
  <c r="L8" i="24"/>
  <c r="L9" i="24"/>
  <c r="L10" i="24"/>
  <c r="L11" i="24"/>
  <c r="L12" i="24"/>
  <c r="L13" i="24"/>
  <c r="L14" i="24"/>
  <c r="L15" i="24"/>
  <c r="L16" i="24"/>
  <c r="L17" i="24"/>
  <c r="J8" i="24"/>
  <c r="J9" i="24"/>
  <c r="J10" i="24"/>
  <c r="J11" i="24"/>
  <c r="J12" i="24"/>
  <c r="J13" i="24"/>
  <c r="J14" i="24"/>
  <c r="J15" i="24"/>
  <c r="J16" i="24"/>
  <c r="J17" i="24"/>
  <c r="I8" i="24"/>
  <c r="I9" i="24"/>
  <c r="I10" i="24"/>
  <c r="I11" i="24"/>
  <c r="I12" i="24"/>
  <c r="I13" i="24"/>
  <c r="I14" i="24"/>
  <c r="I15" i="24"/>
  <c r="I16" i="24"/>
  <c r="I17" i="24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12" i="12"/>
  <c r="M13" i="12"/>
  <c r="M14" i="12"/>
  <c r="M15" i="12"/>
  <c r="M16" i="12"/>
  <c r="M17" i="12"/>
  <c r="M18" i="12"/>
  <c r="M19" i="12"/>
  <c r="M20" i="12"/>
  <c r="L12" i="12"/>
  <c r="L13" i="12"/>
  <c r="L14" i="12"/>
  <c r="L15" i="12"/>
  <c r="L16" i="12"/>
  <c r="L17" i="12"/>
  <c r="L18" i="12"/>
  <c r="L19" i="12"/>
  <c r="L20" i="12"/>
  <c r="J12" i="12"/>
  <c r="J13" i="12"/>
  <c r="J14" i="12"/>
  <c r="J15" i="12"/>
  <c r="J16" i="12"/>
  <c r="J17" i="12"/>
  <c r="J18" i="12"/>
  <c r="J19" i="12"/>
  <c r="J20" i="12"/>
  <c r="I12" i="12"/>
  <c r="I13" i="12"/>
  <c r="I14" i="12"/>
  <c r="I15" i="12"/>
  <c r="I16" i="12"/>
  <c r="I17" i="12"/>
  <c r="I18" i="12"/>
  <c r="I19" i="12"/>
  <c r="I20" i="12"/>
  <c r="M10" i="11"/>
  <c r="M11" i="11"/>
  <c r="M12" i="11"/>
  <c r="M13" i="11"/>
  <c r="M14" i="11"/>
  <c r="M15" i="11"/>
  <c r="M16" i="11"/>
  <c r="M17" i="11"/>
  <c r="M18" i="11"/>
  <c r="M19" i="11"/>
  <c r="L10" i="11"/>
  <c r="L11" i="11"/>
  <c r="L12" i="11"/>
  <c r="L13" i="11"/>
  <c r="L14" i="11"/>
  <c r="L15" i="11"/>
  <c r="L16" i="11"/>
  <c r="L17" i="11"/>
  <c r="L18" i="11"/>
  <c r="L19" i="11"/>
  <c r="J10" i="11"/>
  <c r="J11" i="11"/>
  <c r="J12" i="11"/>
  <c r="J13" i="11"/>
  <c r="J14" i="11"/>
  <c r="J15" i="11"/>
  <c r="J16" i="11"/>
  <c r="J17" i="11"/>
  <c r="J18" i="11"/>
  <c r="J19" i="11"/>
  <c r="I10" i="11"/>
  <c r="I11" i="11"/>
  <c r="I12" i="11"/>
  <c r="I13" i="11"/>
  <c r="I14" i="11"/>
  <c r="I15" i="11"/>
  <c r="I16" i="11"/>
  <c r="I17" i="11"/>
  <c r="I18" i="11"/>
  <c r="I19" i="11"/>
  <c r="J11" i="10"/>
  <c r="J12" i="10"/>
  <c r="J13" i="10"/>
  <c r="J14" i="10"/>
  <c r="J15" i="10"/>
  <c r="J16" i="10"/>
  <c r="J17" i="10"/>
  <c r="J18" i="10"/>
  <c r="J19" i="10"/>
  <c r="I12" i="10"/>
  <c r="L12" i="10"/>
  <c r="M12" i="10"/>
  <c r="I13" i="10"/>
  <c r="L13" i="10"/>
  <c r="M13" i="10"/>
  <c r="I14" i="10"/>
  <c r="L14" i="10"/>
  <c r="M14" i="10"/>
  <c r="I15" i="10"/>
  <c r="L15" i="10"/>
  <c r="M15" i="10"/>
  <c r="I16" i="10"/>
  <c r="L16" i="10"/>
  <c r="M16" i="10"/>
  <c r="I17" i="10"/>
  <c r="L17" i="10"/>
  <c r="M17" i="10"/>
  <c r="I18" i="10"/>
  <c r="L18" i="10"/>
  <c r="M18" i="10"/>
  <c r="I19" i="10"/>
  <c r="L19" i="10"/>
  <c r="M19" i="10"/>
  <c r="M11" i="10"/>
  <c r="L11" i="10"/>
  <c r="I11" i="10"/>
  <c r="L9" i="9"/>
  <c r="L10" i="9"/>
  <c r="L11" i="9"/>
  <c r="L12" i="9"/>
  <c r="L13" i="9"/>
  <c r="L14" i="9"/>
  <c r="L15" i="9"/>
  <c r="L16" i="9"/>
  <c r="L17" i="9"/>
  <c r="M8" i="9"/>
  <c r="M9" i="9"/>
  <c r="M10" i="9"/>
  <c r="M11" i="9"/>
  <c r="M12" i="9"/>
  <c r="M13" i="9"/>
  <c r="M14" i="9"/>
  <c r="M15" i="9"/>
  <c r="M16" i="9"/>
  <c r="M17" i="9"/>
  <c r="L8" i="9"/>
  <c r="I9" i="9"/>
  <c r="I10" i="9"/>
  <c r="I11" i="9"/>
  <c r="I12" i="9"/>
  <c r="I13" i="9"/>
  <c r="I14" i="9"/>
  <c r="I15" i="9"/>
  <c r="I16" i="9"/>
  <c r="I17" i="9"/>
  <c r="J8" i="9"/>
  <c r="J9" i="9"/>
  <c r="J10" i="9"/>
  <c r="J11" i="9"/>
  <c r="J12" i="9"/>
  <c r="J13" i="9"/>
  <c r="J14" i="9"/>
  <c r="J15" i="9"/>
  <c r="J16" i="9"/>
  <c r="J17" i="9"/>
  <c r="I8" i="9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M9" i="2"/>
  <c r="L9" i="2"/>
  <c r="J9" i="2"/>
  <c r="I9" i="2"/>
  <c r="F2" i="29"/>
  <c r="C32" i="23"/>
  <c r="C31" i="23"/>
  <c r="B31" i="23"/>
  <c r="C28" i="23"/>
  <c r="B29" i="23"/>
  <c r="B28" i="23"/>
  <c r="C38" i="27"/>
  <c r="C45" i="26"/>
  <c r="B45" i="26"/>
  <c r="B49" i="26"/>
  <c r="C49" i="26"/>
  <c r="C30" i="22"/>
  <c r="B30" i="22"/>
  <c r="C39" i="21"/>
  <c r="B39" i="21"/>
  <c r="C35" i="21"/>
  <c r="B35" i="21"/>
  <c r="C32" i="20"/>
  <c r="B32" i="20"/>
  <c r="C40" i="17"/>
  <c r="B40" i="17"/>
  <c r="C36" i="17"/>
  <c r="B36" i="17"/>
  <c r="C22" i="28"/>
  <c r="B22" i="28"/>
  <c r="C30" i="15"/>
  <c r="B30" i="15"/>
  <c r="C31" i="6"/>
  <c r="B31" i="6"/>
  <c r="C22" i="13"/>
  <c r="B22" i="13"/>
  <c r="C23" i="11"/>
  <c r="B23" i="11"/>
  <c r="C21" i="9"/>
  <c r="B21" i="9"/>
  <c r="C21" i="2"/>
  <c r="B21" i="2"/>
  <c r="F19" i="28"/>
  <c r="G19" i="28" s="1"/>
  <c r="H19" i="28" s="1"/>
  <c r="K19" i="28" s="1"/>
  <c r="E19" i="28"/>
  <c r="F18" i="28"/>
  <c r="G18" i="28" s="1"/>
  <c r="E18" i="28"/>
  <c r="F17" i="28"/>
  <c r="G17" i="28" s="1"/>
  <c r="E17" i="28"/>
  <c r="E23" i="28" s="1"/>
  <c r="F16" i="28"/>
  <c r="G16" i="28" s="1"/>
  <c r="E16" i="28"/>
  <c r="F15" i="28"/>
  <c r="G15" i="28" s="1"/>
  <c r="E15" i="28"/>
  <c r="F14" i="28"/>
  <c r="G14" i="28" s="1"/>
  <c r="E14" i="28"/>
  <c r="F13" i="28"/>
  <c r="G13" i="28" s="1"/>
  <c r="E13" i="28"/>
  <c r="F12" i="28"/>
  <c r="G12" i="28" s="1"/>
  <c r="E12" i="28"/>
  <c r="F11" i="28"/>
  <c r="G11" i="28" s="1"/>
  <c r="H11" i="28" s="1"/>
  <c r="K11" i="28" s="1"/>
  <c r="E11" i="28"/>
  <c r="F10" i="28"/>
  <c r="G10" i="28" s="1"/>
  <c r="E10" i="28"/>
  <c r="F9" i="28"/>
  <c r="G9" i="28" s="1"/>
  <c r="E9" i="28"/>
  <c r="F8" i="28"/>
  <c r="G8" i="28" s="1"/>
  <c r="E8" i="28"/>
  <c r="C9" i="28"/>
  <c r="C10" i="28" s="1"/>
  <c r="C11" i="28" s="1"/>
  <c r="C12" i="28" s="1"/>
  <c r="C13" i="28" s="1"/>
  <c r="C14" i="28" s="1"/>
  <c r="C15" i="28" s="1"/>
  <c r="C16" i="28" s="1"/>
  <c r="C17" i="28" s="1"/>
  <c r="C18" i="28" s="1"/>
  <c r="C19" i="28" s="1"/>
  <c r="D26" i="27"/>
  <c r="D27" i="27"/>
  <c r="E27" i="27" s="1"/>
  <c r="D28" i="27"/>
  <c r="D29" i="27"/>
  <c r="D30" i="27"/>
  <c r="F30" i="27" s="1"/>
  <c r="G30" i="27" s="1"/>
  <c r="D31" i="27"/>
  <c r="F31" i="27" s="1"/>
  <c r="G31" i="27" s="1"/>
  <c r="D32" i="27"/>
  <c r="F32" i="27" s="1"/>
  <c r="G32" i="27" s="1"/>
  <c r="D33" i="27"/>
  <c r="F33" i="27" s="1"/>
  <c r="G33" i="27" s="1"/>
  <c r="D34" i="27"/>
  <c r="F34" i="27" s="1"/>
  <c r="G34" i="27" s="1"/>
  <c r="D35" i="27"/>
  <c r="F35" i="27" s="1"/>
  <c r="G35" i="27" s="1"/>
  <c r="D25" i="27"/>
  <c r="F25" i="27" s="1"/>
  <c r="G25" i="27" s="1"/>
  <c r="D19" i="27"/>
  <c r="F19" i="27" s="1"/>
  <c r="G19" i="27" s="1"/>
  <c r="D20" i="27"/>
  <c r="F20" i="27" s="1"/>
  <c r="G20" i="27" s="1"/>
  <c r="D11" i="27"/>
  <c r="F11" i="27" s="1"/>
  <c r="G11" i="27" s="1"/>
  <c r="D12" i="27"/>
  <c r="F12" i="27" s="1"/>
  <c r="G12" i="27" s="1"/>
  <c r="D13" i="27"/>
  <c r="F13" i="27" s="1"/>
  <c r="G13" i="27" s="1"/>
  <c r="D14" i="27"/>
  <c r="D15" i="27"/>
  <c r="F15" i="27" s="1"/>
  <c r="G15" i="27" s="1"/>
  <c r="D16" i="27"/>
  <c r="F16" i="27" s="1"/>
  <c r="G16" i="27" s="1"/>
  <c r="D17" i="27"/>
  <c r="E17" i="27" s="1"/>
  <c r="D18" i="27"/>
  <c r="F18" i="27" s="1"/>
  <c r="G18" i="27" s="1"/>
  <c r="D9" i="27"/>
  <c r="F9" i="27" s="1"/>
  <c r="G9" i="27" s="1"/>
  <c r="D10" i="27"/>
  <c r="F10" i="27" s="1"/>
  <c r="G10" i="27" s="1"/>
  <c r="F29" i="27"/>
  <c r="G29" i="27" s="1"/>
  <c r="E29" i="27"/>
  <c r="F28" i="27"/>
  <c r="G28" i="27" s="1"/>
  <c r="E28" i="27"/>
  <c r="F27" i="27"/>
  <c r="G27" i="27" s="1"/>
  <c r="F26" i="27"/>
  <c r="G26" i="27" s="1"/>
  <c r="E26" i="27"/>
  <c r="E25" i="27"/>
  <c r="E39" i="27" s="1"/>
  <c r="F24" i="27"/>
  <c r="G24" i="27" s="1"/>
  <c r="E24" i="27"/>
  <c r="F23" i="27"/>
  <c r="G23" i="27" s="1"/>
  <c r="E23" i="27"/>
  <c r="F22" i="27"/>
  <c r="G22" i="27" s="1"/>
  <c r="E22" i="27"/>
  <c r="F21" i="27"/>
  <c r="G21" i="27" s="1"/>
  <c r="E21" i="27"/>
  <c r="E19" i="27"/>
  <c r="E15" i="27"/>
  <c r="F14" i="27"/>
  <c r="G14" i="27" s="1"/>
  <c r="E14" i="27"/>
  <c r="E11" i="27"/>
  <c r="C11" i="27"/>
  <c r="C12" i="27" s="1"/>
  <c r="C13" i="27" s="1"/>
  <c r="C14" i="27" s="1"/>
  <c r="C15" i="27" s="1"/>
  <c r="C16" i="27" s="1"/>
  <c r="C17" i="27" s="1"/>
  <c r="C18" i="27" s="1"/>
  <c r="C19" i="27" s="1"/>
  <c r="C20" i="27" s="1"/>
  <c r="C21" i="27" s="1"/>
  <c r="C22" i="27" s="1"/>
  <c r="C23" i="27" s="1"/>
  <c r="C24" i="27" s="1"/>
  <c r="C25" i="27" s="1"/>
  <c r="C26" i="27" s="1"/>
  <c r="C27" i="27" s="1"/>
  <c r="C28" i="27" s="1"/>
  <c r="C29" i="27" s="1"/>
  <c r="C30" i="27" s="1"/>
  <c r="C31" i="27" s="1"/>
  <c r="C32" i="27" s="1"/>
  <c r="C33" i="27" s="1"/>
  <c r="C34" i="27" s="1"/>
  <c r="C35" i="27" s="1"/>
  <c r="F42" i="26"/>
  <c r="G42" i="26" s="1"/>
  <c r="E42" i="26"/>
  <c r="F41" i="26"/>
  <c r="G41" i="26" s="1"/>
  <c r="E41" i="26"/>
  <c r="F40" i="26"/>
  <c r="G40" i="26" s="1"/>
  <c r="E40" i="26"/>
  <c r="E50" i="26" s="1"/>
  <c r="F39" i="26"/>
  <c r="G39" i="26" s="1"/>
  <c r="E39" i="26"/>
  <c r="F38" i="26"/>
  <c r="G38" i="26" s="1"/>
  <c r="E38" i="26"/>
  <c r="F37" i="26"/>
  <c r="G37" i="26" s="1"/>
  <c r="E37" i="26"/>
  <c r="F36" i="26"/>
  <c r="G36" i="26" s="1"/>
  <c r="E36" i="26"/>
  <c r="F35" i="26"/>
  <c r="G35" i="26" s="1"/>
  <c r="E35" i="26"/>
  <c r="F34" i="26"/>
  <c r="G34" i="26" s="1"/>
  <c r="E34" i="26"/>
  <c r="F33" i="26"/>
  <c r="G33" i="26" s="1"/>
  <c r="E33" i="26"/>
  <c r="F32" i="26"/>
  <c r="G32" i="26" s="1"/>
  <c r="E32" i="26"/>
  <c r="F31" i="26"/>
  <c r="G31" i="26" s="1"/>
  <c r="E31" i="26"/>
  <c r="F30" i="26"/>
  <c r="G30" i="26" s="1"/>
  <c r="E30" i="26"/>
  <c r="F29" i="26"/>
  <c r="G29" i="26" s="1"/>
  <c r="E29" i="26"/>
  <c r="F28" i="26"/>
  <c r="G28" i="26" s="1"/>
  <c r="E28" i="26"/>
  <c r="F27" i="26"/>
  <c r="G27" i="26" s="1"/>
  <c r="E27" i="26"/>
  <c r="F26" i="26"/>
  <c r="G26" i="26" s="1"/>
  <c r="E26" i="26"/>
  <c r="F25" i="26"/>
  <c r="G25" i="26" s="1"/>
  <c r="E25" i="26"/>
  <c r="F24" i="26"/>
  <c r="G24" i="26" s="1"/>
  <c r="E24" i="26"/>
  <c r="F23" i="26"/>
  <c r="G23" i="26" s="1"/>
  <c r="H23" i="26" s="1"/>
  <c r="E23" i="26"/>
  <c r="F22" i="26"/>
  <c r="G22" i="26" s="1"/>
  <c r="E22" i="26"/>
  <c r="F21" i="26"/>
  <c r="G21" i="26" s="1"/>
  <c r="E21" i="26"/>
  <c r="E46" i="26" s="1"/>
  <c r="F20" i="26"/>
  <c r="G20" i="26" s="1"/>
  <c r="E20" i="26"/>
  <c r="F19" i="26"/>
  <c r="G19" i="26" s="1"/>
  <c r="E19" i="26"/>
  <c r="F18" i="26"/>
  <c r="G18" i="26" s="1"/>
  <c r="E18" i="26"/>
  <c r="F17" i="26"/>
  <c r="G17" i="26" s="1"/>
  <c r="E17" i="26"/>
  <c r="C17" i="26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39" i="26" s="1"/>
  <c r="C40" i="26" s="1"/>
  <c r="C41" i="26" s="1"/>
  <c r="C42" i="26" s="1"/>
  <c r="F16" i="26"/>
  <c r="G16" i="26" s="1"/>
  <c r="E16" i="26"/>
  <c r="F15" i="26"/>
  <c r="G15" i="26" s="1"/>
  <c r="E15" i="26"/>
  <c r="E13" i="15"/>
  <c r="F13" i="15"/>
  <c r="G13" i="15" s="1"/>
  <c r="E14" i="15"/>
  <c r="F14" i="15"/>
  <c r="G14" i="15" s="1"/>
  <c r="C15" i="15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E15" i="15"/>
  <c r="F15" i="15"/>
  <c r="G15" i="15" s="1"/>
  <c r="H15" i="15" s="1"/>
  <c r="E16" i="15"/>
  <c r="F16" i="15"/>
  <c r="G16" i="15" s="1"/>
  <c r="E17" i="15"/>
  <c r="F17" i="15"/>
  <c r="G17" i="15" s="1"/>
  <c r="E18" i="15"/>
  <c r="F18" i="15"/>
  <c r="G18" i="15" s="1"/>
  <c r="E19" i="15"/>
  <c r="F19" i="15"/>
  <c r="G19" i="15" s="1"/>
  <c r="E8" i="9"/>
  <c r="F8" i="9"/>
  <c r="G8" i="9" s="1"/>
  <c r="E9" i="9"/>
  <c r="F9" i="9"/>
  <c r="G9" i="9" s="1"/>
  <c r="C10" i="9"/>
  <c r="C11" i="9" s="1"/>
  <c r="C12" i="9" s="1"/>
  <c r="C13" i="9" s="1"/>
  <c r="C14" i="9" s="1"/>
  <c r="C15" i="9" s="1"/>
  <c r="C16" i="9" s="1"/>
  <c r="C17" i="9" s="1"/>
  <c r="E10" i="9"/>
  <c r="F10" i="9"/>
  <c r="G10" i="9" s="1"/>
  <c r="E11" i="9"/>
  <c r="F11" i="9"/>
  <c r="G11" i="9" s="1"/>
  <c r="E12" i="9"/>
  <c r="F12" i="9"/>
  <c r="G12" i="9" s="1"/>
  <c r="E13" i="9"/>
  <c r="F13" i="9"/>
  <c r="G13" i="9" s="1"/>
  <c r="E14" i="9"/>
  <c r="F14" i="9"/>
  <c r="G14" i="9" s="1"/>
  <c r="C10" i="23"/>
  <c r="C11" i="23" s="1"/>
  <c r="C12" i="23" s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9" i="22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12" i="2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10" i="24"/>
  <c r="C11" i="24" s="1"/>
  <c r="C12" i="24" s="1"/>
  <c r="C13" i="24" s="1"/>
  <c r="C14" i="24" s="1"/>
  <c r="C15" i="24" s="1"/>
  <c r="C16" i="24" s="1"/>
  <c r="C17" i="24" s="1"/>
  <c r="C14" i="20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10" i="19"/>
  <c r="C11" i="19" s="1"/>
  <c r="C12" i="19" s="1"/>
  <c r="C13" i="19" s="1"/>
  <c r="C14" i="19" s="1"/>
  <c r="C15" i="19" s="1"/>
  <c r="C16" i="19" s="1"/>
  <c r="C11" i="18"/>
  <c r="C12" i="18" s="1"/>
  <c r="C13" i="18" s="1"/>
  <c r="C14" i="18" s="1"/>
  <c r="C15" i="18" s="1"/>
  <c r="C16" i="18" s="1"/>
  <c r="C17" i="18" s="1"/>
  <c r="C18" i="18" s="1"/>
  <c r="C13" i="17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10" i="16"/>
  <c r="C11" i="16" s="1"/>
  <c r="C12" i="16" s="1"/>
  <c r="C13" i="16" s="1"/>
  <c r="C14" i="16" s="1"/>
  <c r="C15" i="16" s="1"/>
  <c r="C16" i="16" s="1"/>
  <c r="C17" i="16" s="1"/>
  <c r="C18" i="16" s="1"/>
  <c r="E17" i="6"/>
  <c r="F17" i="6"/>
  <c r="G17" i="6" s="1"/>
  <c r="E18" i="6"/>
  <c r="F18" i="6"/>
  <c r="G18" i="6" s="1"/>
  <c r="E19" i="6"/>
  <c r="F19" i="6"/>
  <c r="G19" i="6" s="1"/>
  <c r="E20" i="6"/>
  <c r="F20" i="6"/>
  <c r="G20" i="6" s="1"/>
  <c r="E21" i="6"/>
  <c r="F21" i="6"/>
  <c r="G21" i="6" s="1"/>
  <c r="E22" i="6"/>
  <c r="F22" i="6"/>
  <c r="G22" i="6" s="1"/>
  <c r="E23" i="6"/>
  <c r="F23" i="6"/>
  <c r="G23" i="6" s="1"/>
  <c r="C14" i="6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10" i="14"/>
  <c r="C11" i="14" s="1"/>
  <c r="C12" i="14" s="1"/>
  <c r="C13" i="14" s="1"/>
  <c r="C14" i="14" s="1"/>
  <c r="C15" i="14" s="1"/>
  <c r="C14" i="12"/>
  <c r="C15" i="12" s="1"/>
  <c r="C16" i="12" s="1"/>
  <c r="C17" i="12" s="1"/>
  <c r="C18" i="12" s="1"/>
  <c r="C19" i="12" s="1"/>
  <c r="C20" i="12" s="1"/>
  <c r="C12" i="11"/>
  <c r="C13" i="11" s="1"/>
  <c r="C14" i="11" s="1"/>
  <c r="C15" i="11" s="1"/>
  <c r="C16" i="11" s="1"/>
  <c r="C17" i="11" s="1"/>
  <c r="C18" i="11" s="1"/>
  <c r="C19" i="11" s="1"/>
  <c r="C13" i="10"/>
  <c r="C14" i="10" s="1"/>
  <c r="C15" i="10" s="1"/>
  <c r="C16" i="10" s="1"/>
  <c r="C17" i="10" s="1"/>
  <c r="C18" i="10" s="1"/>
  <c r="C19" i="10" s="1"/>
  <c r="C11" i="2"/>
  <c r="C12" i="2" s="1"/>
  <c r="C13" i="2" s="1"/>
  <c r="C14" i="2" s="1"/>
  <c r="C15" i="2" s="1"/>
  <c r="C16" i="2" s="1"/>
  <c r="C17" i="2" s="1"/>
  <c r="F17" i="24"/>
  <c r="G17" i="24" s="1"/>
  <c r="E17" i="24"/>
  <c r="F16" i="24"/>
  <c r="G16" i="24" s="1"/>
  <c r="E16" i="24"/>
  <c r="F15" i="24"/>
  <c r="G15" i="24" s="1"/>
  <c r="E15" i="24"/>
  <c r="F14" i="24"/>
  <c r="G14" i="24" s="1"/>
  <c r="E14" i="24"/>
  <c r="F13" i="24"/>
  <c r="G13" i="24" s="1"/>
  <c r="E13" i="24"/>
  <c r="F12" i="24"/>
  <c r="G12" i="24" s="1"/>
  <c r="E12" i="24"/>
  <c r="F11" i="24"/>
  <c r="G11" i="24" s="1"/>
  <c r="E11" i="24"/>
  <c r="F10" i="24"/>
  <c r="G10" i="24" s="1"/>
  <c r="E10" i="24"/>
  <c r="F9" i="24"/>
  <c r="G9" i="24" s="1"/>
  <c r="E9" i="24"/>
  <c r="F8" i="24"/>
  <c r="G8" i="24" s="1"/>
  <c r="E8" i="24"/>
  <c r="E14" i="23"/>
  <c r="E15" i="23"/>
  <c r="E16" i="23"/>
  <c r="E17" i="23"/>
  <c r="E18" i="23"/>
  <c r="E19" i="23"/>
  <c r="E20" i="23"/>
  <c r="E21" i="23"/>
  <c r="E22" i="23"/>
  <c r="E23" i="23"/>
  <c r="E24" i="23"/>
  <c r="E25" i="23"/>
  <c r="E9" i="23"/>
  <c r="E10" i="23"/>
  <c r="E11" i="23"/>
  <c r="E8" i="23"/>
  <c r="F8" i="23"/>
  <c r="F9" i="23"/>
  <c r="F10" i="23"/>
  <c r="F11" i="23"/>
  <c r="F12" i="23"/>
  <c r="C29" i="23" s="1"/>
  <c r="F14" i="23"/>
  <c r="B32" i="23" s="1"/>
  <c r="F15" i="23"/>
  <c r="F16" i="23"/>
  <c r="F17" i="23"/>
  <c r="F18" i="23"/>
  <c r="F19" i="23"/>
  <c r="F20" i="23"/>
  <c r="F21" i="23"/>
  <c r="F22" i="23"/>
  <c r="F23" i="23"/>
  <c r="F24" i="23"/>
  <c r="F25" i="23"/>
  <c r="E24" i="22"/>
  <c r="E25" i="22"/>
  <c r="E31" i="22" s="1"/>
  <c r="E26" i="22"/>
  <c r="E27" i="22"/>
  <c r="F24" i="22"/>
  <c r="G24" i="22" s="1"/>
  <c r="F25" i="22"/>
  <c r="G25" i="22" s="1"/>
  <c r="F26" i="22"/>
  <c r="G26" i="22" s="1"/>
  <c r="F27" i="22"/>
  <c r="G27" i="22" s="1"/>
  <c r="F23" i="22"/>
  <c r="G23" i="22" s="1"/>
  <c r="E23" i="22"/>
  <c r="F22" i="22"/>
  <c r="G22" i="22" s="1"/>
  <c r="E22" i="22"/>
  <c r="F21" i="22"/>
  <c r="G21" i="22" s="1"/>
  <c r="E21" i="22"/>
  <c r="F20" i="22"/>
  <c r="G20" i="22" s="1"/>
  <c r="E20" i="22"/>
  <c r="F19" i="22"/>
  <c r="G19" i="22" s="1"/>
  <c r="E19" i="22"/>
  <c r="F18" i="22"/>
  <c r="G18" i="22" s="1"/>
  <c r="E18" i="22"/>
  <c r="F17" i="22"/>
  <c r="G17" i="22" s="1"/>
  <c r="E17" i="22"/>
  <c r="F16" i="22"/>
  <c r="G16" i="22" s="1"/>
  <c r="E16" i="22"/>
  <c r="F15" i="22"/>
  <c r="G15" i="22" s="1"/>
  <c r="E15" i="22"/>
  <c r="F14" i="22"/>
  <c r="G14" i="22" s="1"/>
  <c r="E14" i="22"/>
  <c r="F13" i="22"/>
  <c r="G13" i="22" s="1"/>
  <c r="E13" i="22"/>
  <c r="F12" i="22"/>
  <c r="G12" i="22" s="1"/>
  <c r="E12" i="22"/>
  <c r="F11" i="22"/>
  <c r="G11" i="22" s="1"/>
  <c r="E11" i="22"/>
  <c r="F10" i="22"/>
  <c r="G10" i="22" s="1"/>
  <c r="E10" i="22"/>
  <c r="F9" i="22"/>
  <c r="G9" i="22" s="1"/>
  <c r="E9" i="22"/>
  <c r="F8" i="22"/>
  <c r="G8" i="22" s="1"/>
  <c r="E8" i="22"/>
  <c r="E32" i="21"/>
  <c r="F32" i="21"/>
  <c r="G32" i="21" s="1"/>
  <c r="F31" i="21"/>
  <c r="G31" i="21" s="1"/>
  <c r="E31" i="21"/>
  <c r="F30" i="21"/>
  <c r="G30" i="21" s="1"/>
  <c r="E30" i="21"/>
  <c r="E36" i="21" s="1"/>
  <c r="F29" i="21"/>
  <c r="G29" i="21" s="1"/>
  <c r="E29" i="21"/>
  <c r="E40" i="21" s="1"/>
  <c r="F28" i="21"/>
  <c r="G28" i="21" s="1"/>
  <c r="E28" i="21"/>
  <c r="F27" i="21"/>
  <c r="G27" i="21" s="1"/>
  <c r="E27" i="21"/>
  <c r="F26" i="21"/>
  <c r="G26" i="21" s="1"/>
  <c r="E26" i="21"/>
  <c r="F25" i="21"/>
  <c r="G25" i="21" s="1"/>
  <c r="E25" i="21"/>
  <c r="F24" i="21"/>
  <c r="G24" i="21" s="1"/>
  <c r="E24" i="21"/>
  <c r="F23" i="21"/>
  <c r="G23" i="21" s="1"/>
  <c r="E23" i="21"/>
  <c r="F22" i="21"/>
  <c r="G22" i="21" s="1"/>
  <c r="E22" i="21"/>
  <c r="F21" i="21"/>
  <c r="G21" i="21" s="1"/>
  <c r="E21" i="21"/>
  <c r="F20" i="21"/>
  <c r="G20" i="21" s="1"/>
  <c r="E20" i="21"/>
  <c r="F19" i="21"/>
  <c r="G19" i="21" s="1"/>
  <c r="E19" i="21"/>
  <c r="F18" i="21"/>
  <c r="G18" i="21" s="1"/>
  <c r="E18" i="21"/>
  <c r="F17" i="21"/>
  <c r="G17" i="21" s="1"/>
  <c r="E17" i="21"/>
  <c r="F16" i="21"/>
  <c r="G16" i="21" s="1"/>
  <c r="E16" i="21"/>
  <c r="F15" i="21"/>
  <c r="G15" i="21" s="1"/>
  <c r="E15" i="21"/>
  <c r="F14" i="21"/>
  <c r="G14" i="21" s="1"/>
  <c r="E14" i="21"/>
  <c r="F13" i="21"/>
  <c r="G13" i="21" s="1"/>
  <c r="E13" i="21"/>
  <c r="F12" i="21"/>
  <c r="G12" i="21" s="1"/>
  <c r="E12" i="21"/>
  <c r="F11" i="21"/>
  <c r="G11" i="21" s="1"/>
  <c r="E11" i="21"/>
  <c r="F10" i="21"/>
  <c r="G10" i="21" s="1"/>
  <c r="E10" i="21"/>
  <c r="F17" i="27" l="1"/>
  <c r="G17" i="27" s="1"/>
  <c r="E33" i="27"/>
  <c r="B38" i="27"/>
  <c r="E16" i="27"/>
  <c r="H20" i="6"/>
  <c r="H31" i="26"/>
  <c r="H21" i="6"/>
  <c r="H9" i="22"/>
  <c r="H14" i="15"/>
  <c r="H10" i="22"/>
  <c r="H17" i="22"/>
  <c r="K17" i="22" s="1"/>
  <c r="N17" i="22" s="1"/>
  <c r="H18" i="22"/>
  <c r="K18" i="22" s="1"/>
  <c r="N18" i="22" s="1"/>
  <c r="H10" i="27"/>
  <c r="K10" i="27" s="1"/>
  <c r="N10" i="27" s="1"/>
  <c r="H39" i="26"/>
  <c r="K39" i="26" s="1"/>
  <c r="N39" i="26" s="1"/>
  <c r="H9" i="27"/>
  <c r="K9" i="27" s="1"/>
  <c r="N9" i="27" s="1"/>
  <c r="H24" i="22"/>
  <c r="K24" i="22" s="1"/>
  <c r="N24" i="22" s="1"/>
  <c r="H33" i="27"/>
  <c r="K33" i="27" s="1"/>
  <c r="N33" i="27" s="1"/>
  <c r="H12" i="27"/>
  <c r="K12" i="27" s="1"/>
  <c r="N12" i="27" s="1"/>
  <c r="H20" i="27"/>
  <c r="K20" i="27" s="1"/>
  <c r="N20" i="27" s="1"/>
  <c r="H17" i="27"/>
  <c r="K17" i="27" s="1"/>
  <c r="N17" i="27" s="1"/>
  <c r="H28" i="27"/>
  <c r="K28" i="27" s="1"/>
  <c r="N28" i="27" s="1"/>
  <c r="H25" i="27"/>
  <c r="K25" i="27" s="1"/>
  <c r="N25" i="27" s="1"/>
  <c r="H15" i="26"/>
  <c r="K15" i="26" s="1"/>
  <c r="N15" i="26" s="1"/>
  <c r="H16" i="22"/>
  <c r="K16" i="22" s="1"/>
  <c r="N16" i="22" s="1"/>
  <c r="H8" i="22"/>
  <c r="K8" i="22" s="1"/>
  <c r="N8" i="22" s="1"/>
  <c r="H19" i="21"/>
  <c r="K19" i="21" s="1"/>
  <c r="H11" i="21"/>
  <c r="K11" i="21" s="1"/>
  <c r="H32" i="21"/>
  <c r="K32" i="21" s="1"/>
  <c r="N32" i="21" s="1"/>
  <c r="H16" i="21"/>
  <c r="K16" i="21" s="1"/>
  <c r="N16" i="21" s="1"/>
  <c r="H17" i="24"/>
  <c r="H9" i="24"/>
  <c r="K9" i="24" s="1"/>
  <c r="N9" i="24" s="1"/>
  <c r="H8" i="24"/>
  <c r="K8" i="24" s="1"/>
  <c r="N8" i="24" s="1"/>
  <c r="H16" i="24"/>
  <c r="H8" i="28"/>
  <c r="K8" i="28" s="1"/>
  <c r="N8" i="28" s="1"/>
  <c r="H16" i="28"/>
  <c r="K16" i="28" s="1"/>
  <c r="N16" i="28" s="1"/>
  <c r="H9" i="28"/>
  <c r="K9" i="28" s="1"/>
  <c r="N9" i="28" s="1"/>
  <c r="H10" i="21"/>
  <c r="K10" i="21" s="1"/>
  <c r="N10" i="21" s="1"/>
  <c r="H26" i="21"/>
  <c r="K26" i="21" s="1"/>
  <c r="N26" i="21" s="1"/>
  <c r="H35" i="27"/>
  <c r="K35" i="27" s="1"/>
  <c r="N35" i="27" s="1"/>
  <c r="H18" i="21"/>
  <c r="K18" i="21" s="1"/>
  <c r="N18" i="21" s="1"/>
  <c r="H11" i="27"/>
  <c r="K11" i="27" s="1"/>
  <c r="N11" i="27" s="1"/>
  <c r="H19" i="27"/>
  <c r="K19" i="27" s="1"/>
  <c r="N19" i="27" s="1"/>
  <c r="H24" i="21"/>
  <c r="K24" i="21" s="1"/>
  <c r="N24" i="21" s="1"/>
  <c r="H11" i="22"/>
  <c r="K11" i="22" s="1"/>
  <c r="H19" i="22"/>
  <c r="K19" i="22" s="1"/>
  <c r="H23" i="22"/>
  <c r="K23" i="22" s="1"/>
  <c r="N23" i="22" s="1"/>
  <c r="H17" i="26"/>
  <c r="K17" i="26" s="1"/>
  <c r="N17" i="26" s="1"/>
  <c r="H25" i="26"/>
  <c r="K25" i="26" s="1"/>
  <c r="N25" i="26" s="1"/>
  <c r="H33" i="26"/>
  <c r="K33" i="26" s="1"/>
  <c r="N33" i="26" s="1"/>
  <c r="H41" i="26"/>
  <c r="K41" i="26" s="1"/>
  <c r="N41" i="26" s="1"/>
  <c r="H27" i="22"/>
  <c r="K27" i="22" s="1"/>
  <c r="H27" i="27"/>
  <c r="K27" i="27" s="1"/>
  <c r="N27" i="27" s="1"/>
  <c r="H25" i="21"/>
  <c r="K25" i="21" s="1"/>
  <c r="N25" i="21" s="1"/>
  <c r="H26" i="22"/>
  <c r="K26" i="22" s="1"/>
  <c r="N26" i="22" s="1"/>
  <c r="K15" i="15"/>
  <c r="N15" i="15" s="1"/>
  <c r="H29" i="27"/>
  <c r="K29" i="27" s="1"/>
  <c r="N29" i="27" s="1"/>
  <c r="H13" i="27"/>
  <c r="K13" i="27" s="1"/>
  <c r="N13" i="27" s="1"/>
  <c r="H21" i="27"/>
  <c r="K21" i="27" s="1"/>
  <c r="N21" i="27" s="1"/>
  <c r="H13" i="15"/>
  <c r="K13" i="15" s="1"/>
  <c r="N13" i="15" s="1"/>
  <c r="H27" i="21"/>
  <c r="K27" i="21" s="1"/>
  <c r="H17" i="28"/>
  <c r="K17" i="28" s="1"/>
  <c r="N17" i="28" s="1"/>
  <c r="H25" i="22"/>
  <c r="K25" i="22" s="1"/>
  <c r="N25" i="22" s="1"/>
  <c r="H20" i="21"/>
  <c r="K20" i="21" s="1"/>
  <c r="H26" i="27"/>
  <c r="K26" i="27" s="1"/>
  <c r="N26" i="27" s="1"/>
  <c r="H18" i="27"/>
  <c r="K18" i="27" s="1"/>
  <c r="N18" i="27" s="1"/>
  <c r="H12" i="21"/>
  <c r="K12" i="21" s="1"/>
  <c r="H28" i="21"/>
  <c r="K28" i="21" s="1"/>
  <c r="H18" i="26"/>
  <c r="K18" i="26" s="1"/>
  <c r="N18" i="26" s="1"/>
  <c r="H15" i="22"/>
  <c r="H34" i="27"/>
  <c r="K34" i="27" s="1"/>
  <c r="N34" i="27" s="1"/>
  <c r="H42" i="26"/>
  <c r="K42" i="26" s="1"/>
  <c r="N42" i="26" s="1"/>
  <c r="H26" i="26"/>
  <c r="K26" i="26" s="1"/>
  <c r="N26" i="26" s="1"/>
  <c r="H34" i="26"/>
  <c r="K34" i="26" s="1"/>
  <c r="N34" i="26" s="1"/>
  <c r="H36" i="26"/>
  <c r="K36" i="26" s="1"/>
  <c r="N36" i="26" s="1"/>
  <c r="H28" i="26"/>
  <c r="K28" i="26" s="1"/>
  <c r="N28" i="26" s="1"/>
  <c r="H20" i="26"/>
  <c r="K20" i="26" s="1"/>
  <c r="E29" i="23"/>
  <c r="E32" i="23" s="1"/>
  <c r="C40" i="21"/>
  <c r="H12" i="9"/>
  <c r="K12" i="9" s="1"/>
  <c r="N12" i="9" s="1"/>
  <c r="H9" i="9"/>
  <c r="K9" i="9" s="1"/>
  <c r="N9" i="9" s="1"/>
  <c r="H11" i="9"/>
  <c r="K11" i="9" s="1"/>
  <c r="N11" i="9" s="1"/>
  <c r="H16" i="26"/>
  <c r="K16" i="26" s="1"/>
  <c r="H24" i="26"/>
  <c r="K24" i="26" s="1"/>
  <c r="H32" i="26"/>
  <c r="K32" i="26" s="1"/>
  <c r="H40" i="26"/>
  <c r="K40" i="26" s="1"/>
  <c r="H8" i="9"/>
  <c r="H14" i="9"/>
  <c r="H13" i="9"/>
  <c r="H19" i="6"/>
  <c r="K19" i="6" s="1"/>
  <c r="N19" i="6" s="1"/>
  <c r="H10" i="28"/>
  <c r="K10" i="28" s="1"/>
  <c r="N10" i="28" s="1"/>
  <c r="H18" i="28"/>
  <c r="K18" i="28" s="1"/>
  <c r="N18" i="28" s="1"/>
  <c r="H15" i="28"/>
  <c r="K15" i="28" s="1"/>
  <c r="N15" i="28" s="1"/>
  <c r="H15" i="24"/>
  <c r="K15" i="24" s="1"/>
  <c r="N15" i="24" s="1"/>
  <c r="K15" i="22"/>
  <c r="N15" i="22" s="1"/>
  <c r="H24" i="27"/>
  <c r="H16" i="27"/>
  <c r="K16" i="27" s="1"/>
  <c r="N16" i="27" s="1"/>
  <c r="H22" i="27"/>
  <c r="K22" i="27" s="1"/>
  <c r="H30" i="27"/>
  <c r="K30" i="27" s="1"/>
  <c r="N30" i="27" s="1"/>
  <c r="H31" i="27"/>
  <c r="K31" i="27" s="1"/>
  <c r="H23" i="27"/>
  <c r="K23" i="27" s="1"/>
  <c r="H15" i="27"/>
  <c r="K15" i="27" s="1"/>
  <c r="B39" i="27"/>
  <c r="H14" i="27"/>
  <c r="H32" i="27"/>
  <c r="C39" i="27"/>
  <c r="H38" i="26"/>
  <c r="K38" i="26" s="1"/>
  <c r="N38" i="26" s="1"/>
  <c r="H30" i="26"/>
  <c r="K30" i="26" s="1"/>
  <c r="H22" i="26"/>
  <c r="H37" i="26"/>
  <c r="K37" i="26" s="1"/>
  <c r="N37" i="26" s="1"/>
  <c r="H29" i="26"/>
  <c r="H21" i="26"/>
  <c r="K31" i="26"/>
  <c r="N31" i="26" s="1"/>
  <c r="K23" i="26"/>
  <c r="N23" i="26" s="1"/>
  <c r="H35" i="26"/>
  <c r="H27" i="26"/>
  <c r="K27" i="26" s="1"/>
  <c r="N27" i="26" s="1"/>
  <c r="H19" i="26"/>
  <c r="K19" i="26" s="1"/>
  <c r="B46" i="26"/>
  <c r="D46" i="26" s="1"/>
  <c r="F46" i="26" s="1"/>
  <c r="G46" i="26" s="1"/>
  <c r="C46" i="26"/>
  <c r="C31" i="22"/>
  <c r="K10" i="22"/>
  <c r="N10" i="22" s="1"/>
  <c r="H22" i="22"/>
  <c r="K22" i="22" s="1"/>
  <c r="H14" i="22"/>
  <c r="K9" i="22"/>
  <c r="N9" i="22" s="1"/>
  <c r="H21" i="22"/>
  <c r="H13" i="22"/>
  <c r="K13" i="22" s="1"/>
  <c r="H20" i="22"/>
  <c r="K20" i="22" s="1"/>
  <c r="N20" i="22" s="1"/>
  <c r="H12" i="22"/>
  <c r="K12" i="22" s="1"/>
  <c r="B31" i="22"/>
  <c r="D31" i="22" s="1"/>
  <c r="F31" i="22" s="1"/>
  <c r="G31" i="22" s="1"/>
  <c r="H31" i="21"/>
  <c r="K31" i="21" s="1"/>
  <c r="H23" i="21"/>
  <c r="H15" i="21"/>
  <c r="H17" i="21"/>
  <c r="B36" i="21"/>
  <c r="H30" i="21"/>
  <c r="K30" i="21" s="1"/>
  <c r="H22" i="21"/>
  <c r="H14" i="21"/>
  <c r="K14" i="21" s="1"/>
  <c r="H29" i="21"/>
  <c r="K29" i="21" s="1"/>
  <c r="H21" i="21"/>
  <c r="K21" i="21" s="1"/>
  <c r="H13" i="21"/>
  <c r="K13" i="21" s="1"/>
  <c r="C36" i="21"/>
  <c r="B40" i="21"/>
  <c r="H14" i="24"/>
  <c r="H13" i="24"/>
  <c r="K13" i="24" s="1"/>
  <c r="N13" i="24" s="1"/>
  <c r="H12" i="24"/>
  <c r="H11" i="24"/>
  <c r="H10" i="24"/>
  <c r="K10" i="24" s="1"/>
  <c r="N10" i="24" s="1"/>
  <c r="B23" i="28"/>
  <c r="H14" i="28"/>
  <c r="K14" i="28" s="1"/>
  <c r="C23" i="28"/>
  <c r="H13" i="28"/>
  <c r="H12" i="28"/>
  <c r="K12" i="28" s="1"/>
  <c r="N12" i="28" s="1"/>
  <c r="N19" i="28"/>
  <c r="N11" i="28"/>
  <c r="K14" i="15"/>
  <c r="N14" i="15" s="1"/>
  <c r="H19" i="15"/>
  <c r="H18" i="15"/>
  <c r="K18" i="15" s="1"/>
  <c r="H17" i="15"/>
  <c r="K17" i="15" s="1"/>
  <c r="H16" i="15"/>
  <c r="K16" i="15" s="1"/>
  <c r="N16" i="15" s="1"/>
  <c r="H18" i="6"/>
  <c r="H17" i="6"/>
  <c r="K17" i="6" s="1"/>
  <c r="N17" i="6" s="1"/>
  <c r="K21" i="6"/>
  <c r="N21" i="6" s="1"/>
  <c r="K20" i="6"/>
  <c r="N20" i="6" s="1"/>
  <c r="H23" i="6"/>
  <c r="H22" i="6"/>
  <c r="C32" i="6"/>
  <c r="H10" i="9"/>
  <c r="C22" i="9"/>
  <c r="D32" i="23"/>
  <c r="F32" i="23" s="1"/>
  <c r="G32" i="23" s="1"/>
  <c r="D29" i="23"/>
  <c r="F29" i="23" s="1"/>
  <c r="G29" i="23" s="1"/>
  <c r="C50" i="26"/>
  <c r="B50" i="26"/>
  <c r="D40" i="21"/>
  <c r="F40" i="21" s="1"/>
  <c r="G40" i="21" s="1"/>
  <c r="E30" i="27"/>
  <c r="E31" i="27"/>
  <c r="E12" i="27"/>
  <c r="E34" i="27"/>
  <c r="E35" i="27"/>
  <c r="E32" i="27"/>
  <c r="E20" i="27"/>
  <c r="E13" i="27"/>
  <c r="E18" i="27"/>
  <c r="E9" i="27"/>
  <c r="E10" i="27"/>
  <c r="G8" i="23"/>
  <c r="F28" i="20"/>
  <c r="G28" i="20" s="1"/>
  <c r="E28" i="20"/>
  <c r="F27" i="20"/>
  <c r="G27" i="20" s="1"/>
  <c r="E27" i="20"/>
  <c r="E33" i="20" s="1"/>
  <c r="F26" i="20"/>
  <c r="G26" i="20" s="1"/>
  <c r="E26" i="20"/>
  <c r="F25" i="20"/>
  <c r="G25" i="20" s="1"/>
  <c r="E25" i="20"/>
  <c r="F24" i="20"/>
  <c r="E24" i="20"/>
  <c r="F23" i="20"/>
  <c r="E23" i="20"/>
  <c r="F22" i="20"/>
  <c r="G22" i="20" s="1"/>
  <c r="E22" i="20"/>
  <c r="F21" i="20"/>
  <c r="G21" i="20" s="1"/>
  <c r="E21" i="20"/>
  <c r="F20" i="20"/>
  <c r="G20" i="20" s="1"/>
  <c r="E20" i="20"/>
  <c r="F19" i="20"/>
  <c r="G19" i="20" s="1"/>
  <c r="E19" i="20"/>
  <c r="F18" i="20"/>
  <c r="G18" i="20" s="1"/>
  <c r="E18" i="20"/>
  <c r="F17" i="20"/>
  <c r="G17" i="20" s="1"/>
  <c r="E17" i="20"/>
  <c r="F16" i="20"/>
  <c r="G16" i="20" s="1"/>
  <c r="E16" i="20"/>
  <c r="F15" i="20"/>
  <c r="G15" i="20" s="1"/>
  <c r="E15" i="20"/>
  <c r="F14" i="20"/>
  <c r="G14" i="20" s="1"/>
  <c r="E14" i="20"/>
  <c r="F13" i="20"/>
  <c r="G13" i="20" s="1"/>
  <c r="E13" i="20"/>
  <c r="F12" i="20"/>
  <c r="G12" i="20" s="1"/>
  <c r="E12" i="20"/>
  <c r="F16" i="19"/>
  <c r="G16" i="19" s="1"/>
  <c r="E16" i="19"/>
  <c r="F15" i="19"/>
  <c r="G15" i="19" s="1"/>
  <c r="E15" i="19"/>
  <c r="F14" i="19"/>
  <c r="G14" i="19" s="1"/>
  <c r="E14" i="19"/>
  <c r="F13" i="19"/>
  <c r="G13" i="19" s="1"/>
  <c r="E13" i="19"/>
  <c r="F12" i="19"/>
  <c r="G12" i="19" s="1"/>
  <c r="E12" i="19"/>
  <c r="F11" i="19"/>
  <c r="G11" i="19" s="1"/>
  <c r="E11" i="19"/>
  <c r="F10" i="19"/>
  <c r="G10" i="19" s="1"/>
  <c r="E10" i="19"/>
  <c r="F9" i="19"/>
  <c r="G9" i="19" s="1"/>
  <c r="E9" i="19"/>
  <c r="F8" i="19"/>
  <c r="G8" i="19" s="1"/>
  <c r="E8" i="19"/>
  <c r="F18" i="18"/>
  <c r="G18" i="18" s="1"/>
  <c r="E18" i="18"/>
  <c r="F17" i="18"/>
  <c r="G17" i="18" s="1"/>
  <c r="E17" i="18"/>
  <c r="F16" i="18"/>
  <c r="G16" i="18" s="1"/>
  <c r="E16" i="18"/>
  <c r="F15" i="18"/>
  <c r="G15" i="18" s="1"/>
  <c r="E15" i="18"/>
  <c r="F14" i="18"/>
  <c r="G14" i="18" s="1"/>
  <c r="E14" i="18"/>
  <c r="F13" i="18"/>
  <c r="G13" i="18" s="1"/>
  <c r="E13" i="18"/>
  <c r="F12" i="18"/>
  <c r="G12" i="18" s="1"/>
  <c r="E12" i="18"/>
  <c r="F11" i="18"/>
  <c r="G11" i="18" s="1"/>
  <c r="E11" i="18"/>
  <c r="F10" i="18"/>
  <c r="G10" i="18" s="1"/>
  <c r="E10" i="18"/>
  <c r="F9" i="18"/>
  <c r="G9" i="18" s="1"/>
  <c r="E9" i="18"/>
  <c r="E26" i="17"/>
  <c r="E27" i="17"/>
  <c r="E28" i="17"/>
  <c r="E29" i="17"/>
  <c r="E41" i="17" s="1"/>
  <c r="E30" i="17"/>
  <c r="E31" i="17"/>
  <c r="E37" i="17" s="1"/>
  <c r="E32" i="17"/>
  <c r="F26" i="17"/>
  <c r="G26" i="17" s="1"/>
  <c r="F27" i="17"/>
  <c r="G27" i="17" s="1"/>
  <c r="F28" i="17"/>
  <c r="F29" i="17"/>
  <c r="F30" i="17"/>
  <c r="G30" i="17" s="1"/>
  <c r="F31" i="17"/>
  <c r="G31" i="17" s="1"/>
  <c r="F32" i="17"/>
  <c r="G32" i="17" s="1"/>
  <c r="F25" i="17"/>
  <c r="G25" i="17" s="1"/>
  <c r="E25" i="17"/>
  <c r="F24" i="17"/>
  <c r="G24" i="17" s="1"/>
  <c r="E24" i="17"/>
  <c r="F23" i="17"/>
  <c r="E23" i="17"/>
  <c r="F22" i="17"/>
  <c r="E22" i="17"/>
  <c r="F21" i="17"/>
  <c r="G21" i="17" s="1"/>
  <c r="E21" i="17"/>
  <c r="F20" i="17"/>
  <c r="G20" i="17" s="1"/>
  <c r="E20" i="17"/>
  <c r="F19" i="17"/>
  <c r="G19" i="17" s="1"/>
  <c r="E19" i="17"/>
  <c r="F18" i="17"/>
  <c r="G18" i="17" s="1"/>
  <c r="E18" i="17"/>
  <c r="F17" i="17"/>
  <c r="G17" i="17" s="1"/>
  <c r="E17" i="17"/>
  <c r="F16" i="17"/>
  <c r="G16" i="17" s="1"/>
  <c r="E16" i="17"/>
  <c r="F15" i="17"/>
  <c r="G15" i="17" s="1"/>
  <c r="E15" i="17"/>
  <c r="F14" i="17"/>
  <c r="G14" i="17" s="1"/>
  <c r="E14" i="17"/>
  <c r="F13" i="17"/>
  <c r="G13" i="17" s="1"/>
  <c r="E13" i="17"/>
  <c r="F12" i="17"/>
  <c r="G12" i="17" s="1"/>
  <c r="E12" i="17"/>
  <c r="F11" i="17"/>
  <c r="G11" i="17" s="1"/>
  <c r="E11" i="17"/>
  <c r="F18" i="16"/>
  <c r="G18" i="16" s="1"/>
  <c r="E18" i="16"/>
  <c r="F17" i="16"/>
  <c r="G17" i="16" s="1"/>
  <c r="E17" i="16"/>
  <c r="F16" i="16"/>
  <c r="G16" i="16" s="1"/>
  <c r="E16" i="16"/>
  <c r="F15" i="16"/>
  <c r="G15" i="16" s="1"/>
  <c r="E15" i="16"/>
  <c r="F14" i="16"/>
  <c r="G14" i="16" s="1"/>
  <c r="E14" i="16"/>
  <c r="F13" i="16"/>
  <c r="G13" i="16" s="1"/>
  <c r="E13" i="16"/>
  <c r="F12" i="16"/>
  <c r="G12" i="16" s="1"/>
  <c r="E12" i="16"/>
  <c r="F11" i="16"/>
  <c r="G11" i="16" s="1"/>
  <c r="E11" i="16"/>
  <c r="F10" i="16"/>
  <c r="G10" i="16" s="1"/>
  <c r="E10" i="16"/>
  <c r="F9" i="16"/>
  <c r="G9" i="16" s="1"/>
  <c r="E9" i="16"/>
  <c r="F8" i="16"/>
  <c r="G8" i="16" s="1"/>
  <c r="E8" i="16"/>
  <c r="E24" i="15"/>
  <c r="E25" i="15"/>
  <c r="E31" i="15" s="1"/>
  <c r="E26" i="15"/>
  <c r="E27" i="15"/>
  <c r="F24" i="15"/>
  <c r="F25" i="15"/>
  <c r="F26" i="15"/>
  <c r="G26" i="15" s="1"/>
  <c r="F27" i="15"/>
  <c r="G27" i="15" s="1"/>
  <c r="F23" i="15"/>
  <c r="G23" i="15" s="1"/>
  <c r="E23" i="15"/>
  <c r="F22" i="15"/>
  <c r="G22" i="15" s="1"/>
  <c r="E22" i="15"/>
  <c r="F21" i="15"/>
  <c r="G21" i="15" s="1"/>
  <c r="E21" i="15"/>
  <c r="F20" i="15"/>
  <c r="G20" i="15" s="1"/>
  <c r="E20" i="15"/>
  <c r="F15" i="14"/>
  <c r="G15" i="14" s="1"/>
  <c r="E15" i="14"/>
  <c r="F14" i="14"/>
  <c r="G14" i="14" s="1"/>
  <c r="E14" i="14"/>
  <c r="F13" i="14"/>
  <c r="G13" i="14" s="1"/>
  <c r="E13" i="14"/>
  <c r="F12" i="14"/>
  <c r="G12" i="14" s="1"/>
  <c r="E12" i="14"/>
  <c r="F11" i="14"/>
  <c r="G11" i="14" s="1"/>
  <c r="E11" i="14"/>
  <c r="F10" i="14"/>
  <c r="G10" i="14" s="1"/>
  <c r="E10" i="14"/>
  <c r="F9" i="14"/>
  <c r="G9" i="14" s="1"/>
  <c r="E9" i="14"/>
  <c r="F8" i="14"/>
  <c r="G8" i="14" s="1"/>
  <c r="E8" i="14"/>
  <c r="E18" i="13"/>
  <c r="F18" i="13"/>
  <c r="G18" i="13" s="1"/>
  <c r="F17" i="13"/>
  <c r="G17" i="13" s="1"/>
  <c r="E17" i="13"/>
  <c r="F16" i="13"/>
  <c r="E16" i="13"/>
  <c r="E23" i="13" s="1"/>
  <c r="F15" i="13"/>
  <c r="E15" i="13"/>
  <c r="F14" i="13"/>
  <c r="G14" i="13" s="1"/>
  <c r="E14" i="13"/>
  <c r="F13" i="13"/>
  <c r="G13" i="13" s="1"/>
  <c r="E13" i="13"/>
  <c r="F12" i="13"/>
  <c r="G12" i="13" s="1"/>
  <c r="E12" i="13"/>
  <c r="F11" i="13"/>
  <c r="G11" i="13" s="1"/>
  <c r="E11" i="13"/>
  <c r="F10" i="13"/>
  <c r="G10" i="13" s="1"/>
  <c r="E10" i="13"/>
  <c r="F9" i="13"/>
  <c r="G9" i="13" s="1"/>
  <c r="E9" i="13"/>
  <c r="F20" i="12"/>
  <c r="G20" i="12" s="1"/>
  <c r="E20" i="12"/>
  <c r="F19" i="12"/>
  <c r="G19" i="12" s="1"/>
  <c r="E19" i="12"/>
  <c r="F18" i="12"/>
  <c r="G18" i="12" s="1"/>
  <c r="E18" i="12"/>
  <c r="F17" i="12"/>
  <c r="G17" i="12" s="1"/>
  <c r="E17" i="12"/>
  <c r="F16" i="12"/>
  <c r="G16" i="12" s="1"/>
  <c r="E16" i="12"/>
  <c r="F15" i="12"/>
  <c r="G15" i="12" s="1"/>
  <c r="E15" i="12"/>
  <c r="F14" i="12"/>
  <c r="G14" i="12" s="1"/>
  <c r="E14" i="12"/>
  <c r="F13" i="12"/>
  <c r="G13" i="12" s="1"/>
  <c r="E13" i="12"/>
  <c r="F12" i="12"/>
  <c r="G12" i="12" s="1"/>
  <c r="E12" i="12"/>
  <c r="F19" i="11"/>
  <c r="G19" i="11" s="1"/>
  <c r="E19" i="11"/>
  <c r="F18" i="11"/>
  <c r="G18" i="11" s="1"/>
  <c r="E18" i="11"/>
  <c r="F17" i="11"/>
  <c r="E17" i="11"/>
  <c r="E24" i="11" s="1"/>
  <c r="F16" i="11"/>
  <c r="E16" i="11"/>
  <c r="F15" i="11"/>
  <c r="G15" i="11" s="1"/>
  <c r="E15" i="11"/>
  <c r="F14" i="11"/>
  <c r="G14" i="11" s="1"/>
  <c r="E14" i="11"/>
  <c r="F13" i="11"/>
  <c r="G13" i="11" s="1"/>
  <c r="E13" i="11"/>
  <c r="F12" i="11"/>
  <c r="G12" i="11" s="1"/>
  <c r="E12" i="11"/>
  <c r="F11" i="11"/>
  <c r="G11" i="11" s="1"/>
  <c r="E11" i="11"/>
  <c r="F10" i="11"/>
  <c r="G10" i="11" s="1"/>
  <c r="E10" i="11"/>
  <c r="F19" i="10"/>
  <c r="G19" i="10" s="1"/>
  <c r="E19" i="10"/>
  <c r="F18" i="10"/>
  <c r="G18" i="10" s="1"/>
  <c r="E18" i="10"/>
  <c r="F17" i="10"/>
  <c r="G17" i="10" s="1"/>
  <c r="H17" i="10" s="1"/>
  <c r="E17" i="10"/>
  <c r="F16" i="10"/>
  <c r="G16" i="10" s="1"/>
  <c r="H16" i="10" s="1"/>
  <c r="E16" i="10"/>
  <c r="F15" i="10"/>
  <c r="G15" i="10" s="1"/>
  <c r="H15" i="10" s="1"/>
  <c r="E15" i="10"/>
  <c r="F14" i="10"/>
  <c r="G14" i="10" s="1"/>
  <c r="H14" i="10" s="1"/>
  <c r="E14" i="10"/>
  <c r="F13" i="10"/>
  <c r="G13" i="10" s="1"/>
  <c r="H13" i="10" s="1"/>
  <c r="K13" i="10" s="1"/>
  <c r="E13" i="10"/>
  <c r="F12" i="10"/>
  <c r="G12" i="10" s="1"/>
  <c r="H12" i="10" s="1"/>
  <c r="E12" i="10"/>
  <c r="F11" i="10"/>
  <c r="G11" i="10" s="1"/>
  <c r="E11" i="10"/>
  <c r="E17" i="9"/>
  <c r="F17" i="9"/>
  <c r="G17" i="9" s="1"/>
  <c r="H17" i="9" s="1"/>
  <c r="F16" i="9"/>
  <c r="G16" i="9" s="1"/>
  <c r="H16" i="9" s="1"/>
  <c r="K16" i="9" s="1"/>
  <c r="N16" i="9" s="1"/>
  <c r="E16" i="9"/>
  <c r="F15" i="9"/>
  <c r="E15" i="9"/>
  <c r="E22" i="9" s="1"/>
  <c r="F17" i="2"/>
  <c r="G17" i="2" s="1"/>
  <c r="H17" i="2" s="1"/>
  <c r="K17" i="2" s="1"/>
  <c r="E17" i="2"/>
  <c r="F16" i="2"/>
  <c r="G16" i="2" s="1"/>
  <c r="H16" i="2" s="1"/>
  <c r="K16" i="2" s="1"/>
  <c r="E16" i="2"/>
  <c r="F15" i="2"/>
  <c r="E15" i="2"/>
  <c r="E22" i="2" s="1"/>
  <c r="F14" i="2"/>
  <c r="E14" i="2"/>
  <c r="F13" i="2"/>
  <c r="G13" i="2" s="1"/>
  <c r="H13" i="2" s="1"/>
  <c r="K13" i="2" s="1"/>
  <c r="E13" i="2"/>
  <c r="F12" i="2"/>
  <c r="G12" i="2" s="1"/>
  <c r="H12" i="2" s="1"/>
  <c r="K12" i="2" s="1"/>
  <c r="E12" i="2"/>
  <c r="F11" i="2"/>
  <c r="G11" i="2" s="1"/>
  <c r="H11" i="2" s="1"/>
  <c r="K11" i="2" s="1"/>
  <c r="E11" i="2"/>
  <c r="F10" i="2"/>
  <c r="G10" i="2" s="1"/>
  <c r="H10" i="2" s="1"/>
  <c r="K10" i="2" s="1"/>
  <c r="E10" i="2"/>
  <c r="F9" i="2"/>
  <c r="G9" i="2" s="1"/>
  <c r="E9" i="2"/>
  <c r="N19" i="21" l="1"/>
  <c r="N20" i="21"/>
  <c r="K17" i="24"/>
  <c r="N17" i="24" s="1"/>
  <c r="N11" i="21"/>
  <c r="K16" i="24"/>
  <c r="N16" i="24" s="1"/>
  <c r="N27" i="22"/>
  <c r="N12" i="21"/>
  <c r="N16" i="26"/>
  <c r="N11" i="22"/>
  <c r="N19" i="22"/>
  <c r="N27" i="21"/>
  <c r="N28" i="21"/>
  <c r="N24" i="26"/>
  <c r="N20" i="26"/>
  <c r="N32" i="26"/>
  <c r="D50" i="26"/>
  <c r="F50" i="26" s="1"/>
  <c r="G50" i="26" s="1"/>
  <c r="N40" i="26"/>
  <c r="D23" i="28"/>
  <c r="F23" i="28" s="1"/>
  <c r="G23" i="28" s="1"/>
  <c r="K12" i="10"/>
  <c r="N12" i="10" s="1"/>
  <c r="K14" i="10"/>
  <c r="N14" i="10" s="1"/>
  <c r="N13" i="10"/>
  <c r="K17" i="9"/>
  <c r="N17" i="9" s="1"/>
  <c r="H9" i="2"/>
  <c r="K9" i="2" s="1"/>
  <c r="N17" i="2"/>
  <c r="K8" i="9"/>
  <c r="N8" i="9" s="1"/>
  <c r="K10" i="9"/>
  <c r="N10" i="9" s="1"/>
  <c r="K13" i="9"/>
  <c r="N13" i="9" s="1"/>
  <c r="K14" i="9"/>
  <c r="N14" i="9" s="1"/>
  <c r="K22" i="6"/>
  <c r="N22" i="6" s="1"/>
  <c r="K18" i="6"/>
  <c r="N18" i="6" s="1"/>
  <c r="K19" i="15"/>
  <c r="N19" i="15" s="1"/>
  <c r="N14" i="28"/>
  <c r="N12" i="22"/>
  <c r="K29" i="26"/>
  <c r="N29" i="26" s="1"/>
  <c r="K22" i="26"/>
  <c r="N22" i="26" s="1"/>
  <c r="N22" i="27"/>
  <c r="N24" i="27"/>
  <c r="N23" i="27"/>
  <c r="K14" i="27"/>
  <c r="N14" i="27" s="1"/>
  <c r="K32" i="27"/>
  <c r="N32" i="27" s="1"/>
  <c r="N31" i="27"/>
  <c r="D39" i="27"/>
  <c r="F39" i="27" s="1"/>
  <c r="G39" i="27" s="1"/>
  <c r="N15" i="27"/>
  <c r="N30" i="26"/>
  <c r="K21" i="26"/>
  <c r="N21" i="26" s="1"/>
  <c r="N19" i="26"/>
  <c r="K35" i="26"/>
  <c r="N35" i="26" s="1"/>
  <c r="K14" i="22"/>
  <c r="N14" i="22" s="1"/>
  <c r="K21" i="22"/>
  <c r="N21" i="22" s="1"/>
  <c r="N13" i="22"/>
  <c r="N22" i="22"/>
  <c r="H8" i="23"/>
  <c r="N14" i="21"/>
  <c r="N13" i="21"/>
  <c r="N30" i="21"/>
  <c r="N29" i="21"/>
  <c r="N21" i="21"/>
  <c r="K17" i="21"/>
  <c r="N17" i="21" s="1"/>
  <c r="K23" i="21"/>
  <c r="N23" i="21" s="1"/>
  <c r="N31" i="21"/>
  <c r="K15" i="21"/>
  <c r="N15" i="21" s="1"/>
  <c r="D36" i="21"/>
  <c r="F36" i="21" s="1"/>
  <c r="G36" i="21" s="1"/>
  <c r="K22" i="21"/>
  <c r="N22" i="21" s="1"/>
  <c r="K14" i="24"/>
  <c r="N14" i="24" s="1"/>
  <c r="K12" i="24"/>
  <c r="N12" i="24" s="1"/>
  <c r="K11" i="24"/>
  <c r="N11" i="24" s="1"/>
  <c r="H16" i="20"/>
  <c r="K16" i="20" s="1"/>
  <c r="H28" i="20"/>
  <c r="K28" i="20" s="1"/>
  <c r="H20" i="20"/>
  <c r="K20" i="20" s="1"/>
  <c r="G24" i="20"/>
  <c r="B33" i="20"/>
  <c r="D33" i="20" s="1"/>
  <c r="F33" i="20" s="1"/>
  <c r="G33" i="20" s="1"/>
  <c r="H13" i="20"/>
  <c r="K13" i="20" s="1"/>
  <c r="H17" i="20"/>
  <c r="K17" i="20" s="1"/>
  <c r="H21" i="20"/>
  <c r="K21" i="20" s="1"/>
  <c r="N21" i="20" s="1"/>
  <c r="H25" i="20"/>
  <c r="K25" i="20" s="1"/>
  <c r="H14" i="20"/>
  <c r="K14" i="20" s="1"/>
  <c r="N14" i="20" s="1"/>
  <c r="H18" i="20"/>
  <c r="K18" i="20" s="1"/>
  <c r="H22" i="20"/>
  <c r="H26" i="20"/>
  <c r="K26" i="20" s="1"/>
  <c r="H12" i="20"/>
  <c r="K12" i="20" s="1"/>
  <c r="H15" i="20"/>
  <c r="K15" i="20" s="1"/>
  <c r="H19" i="20"/>
  <c r="K19" i="20" s="1"/>
  <c r="N19" i="20" s="1"/>
  <c r="G23" i="20"/>
  <c r="C33" i="20"/>
  <c r="H27" i="20"/>
  <c r="K27" i="20" s="1"/>
  <c r="N27" i="20" s="1"/>
  <c r="H9" i="19"/>
  <c r="K9" i="19" s="1"/>
  <c r="N9" i="19" s="1"/>
  <c r="H13" i="19"/>
  <c r="K13" i="19" s="1"/>
  <c r="H10" i="19"/>
  <c r="K10" i="19" s="1"/>
  <c r="H14" i="19"/>
  <c r="K14" i="19" s="1"/>
  <c r="H11" i="19"/>
  <c r="K11" i="19" s="1"/>
  <c r="H15" i="19"/>
  <c r="K15" i="19" s="1"/>
  <c r="H8" i="19"/>
  <c r="K8" i="19" s="1"/>
  <c r="H12" i="19"/>
  <c r="H16" i="19"/>
  <c r="K16" i="19" s="1"/>
  <c r="N16" i="19" s="1"/>
  <c r="H12" i="18"/>
  <c r="K12" i="18" s="1"/>
  <c r="N12" i="18" s="1"/>
  <c r="H16" i="18"/>
  <c r="H13" i="18"/>
  <c r="K13" i="18" s="1"/>
  <c r="N13" i="18" s="1"/>
  <c r="H17" i="18"/>
  <c r="K17" i="18" s="1"/>
  <c r="N17" i="18" s="1"/>
  <c r="H10" i="18"/>
  <c r="K10" i="18" s="1"/>
  <c r="N10" i="18" s="1"/>
  <c r="H14" i="18"/>
  <c r="K14" i="18" s="1"/>
  <c r="N14" i="18" s="1"/>
  <c r="H18" i="18"/>
  <c r="H9" i="18"/>
  <c r="K9" i="18" s="1"/>
  <c r="H11" i="18"/>
  <c r="K11" i="18" s="1"/>
  <c r="N11" i="18" s="1"/>
  <c r="H15" i="18"/>
  <c r="K15" i="18" s="1"/>
  <c r="H31" i="17"/>
  <c r="K31" i="17" s="1"/>
  <c r="H12" i="17"/>
  <c r="K12" i="17" s="1"/>
  <c r="H26" i="17"/>
  <c r="K26" i="17" s="1"/>
  <c r="H13" i="17"/>
  <c r="K13" i="17" s="1"/>
  <c r="H17" i="17"/>
  <c r="K17" i="17" s="1"/>
  <c r="N17" i="17" s="1"/>
  <c r="H21" i="17"/>
  <c r="K21" i="17" s="1"/>
  <c r="H25" i="17"/>
  <c r="K25" i="17" s="1"/>
  <c r="H14" i="17"/>
  <c r="K14" i="17" s="1"/>
  <c r="H30" i="17"/>
  <c r="K30" i="17" s="1"/>
  <c r="H32" i="17"/>
  <c r="K32" i="17" s="1"/>
  <c r="N32" i="17" s="1"/>
  <c r="G22" i="17"/>
  <c r="C37" i="17"/>
  <c r="H15" i="17"/>
  <c r="K15" i="17" s="1"/>
  <c r="H19" i="17"/>
  <c r="K19" i="17" s="1"/>
  <c r="G23" i="17"/>
  <c r="B37" i="17"/>
  <c r="G29" i="17"/>
  <c r="B41" i="17"/>
  <c r="H11" i="17"/>
  <c r="K11" i="17" s="1"/>
  <c r="N11" i="17" s="1"/>
  <c r="G28" i="17"/>
  <c r="C41" i="17"/>
  <c r="H18" i="17"/>
  <c r="H16" i="17"/>
  <c r="K16" i="17" s="1"/>
  <c r="H20" i="17"/>
  <c r="K20" i="17" s="1"/>
  <c r="N20" i="17" s="1"/>
  <c r="H24" i="17"/>
  <c r="K24" i="17" s="1"/>
  <c r="H27" i="17"/>
  <c r="K27" i="17" s="1"/>
  <c r="H9" i="16"/>
  <c r="K9" i="16" s="1"/>
  <c r="N9" i="16" s="1"/>
  <c r="H13" i="16"/>
  <c r="K13" i="16" s="1"/>
  <c r="H17" i="16"/>
  <c r="K17" i="16" s="1"/>
  <c r="H14" i="16"/>
  <c r="H18" i="16"/>
  <c r="K18" i="16" s="1"/>
  <c r="H10" i="16"/>
  <c r="K10" i="16" s="1"/>
  <c r="H11" i="16"/>
  <c r="K11" i="16" s="1"/>
  <c r="N11" i="16" s="1"/>
  <c r="H15" i="16"/>
  <c r="K15" i="16" s="1"/>
  <c r="N15" i="16" s="1"/>
  <c r="H8" i="16"/>
  <c r="K8" i="16" s="1"/>
  <c r="N8" i="16" s="1"/>
  <c r="H12" i="16"/>
  <c r="K12" i="16" s="1"/>
  <c r="H16" i="16"/>
  <c r="K16" i="16" s="1"/>
  <c r="K13" i="28"/>
  <c r="N13" i="28" s="1"/>
  <c r="H27" i="15"/>
  <c r="G25" i="15"/>
  <c r="B31" i="15"/>
  <c r="D31" i="15" s="1"/>
  <c r="F31" i="15" s="1"/>
  <c r="G31" i="15" s="1"/>
  <c r="N17" i="15"/>
  <c r="H21" i="15"/>
  <c r="K21" i="15" s="1"/>
  <c r="N21" i="15" s="1"/>
  <c r="G24" i="15"/>
  <c r="C31" i="15"/>
  <c r="H20" i="15"/>
  <c r="H23" i="15"/>
  <c r="H22" i="15"/>
  <c r="K22" i="15" s="1"/>
  <c r="N18" i="15"/>
  <c r="H26" i="15"/>
  <c r="K26" i="15" s="1"/>
  <c r="N26" i="15" s="1"/>
  <c r="K23" i="6"/>
  <c r="N23" i="6" s="1"/>
  <c r="H10" i="14"/>
  <c r="K10" i="14" s="1"/>
  <c r="H14" i="14"/>
  <c r="K14" i="14" s="1"/>
  <c r="N14" i="14" s="1"/>
  <c r="H11" i="14"/>
  <c r="K11" i="14" s="1"/>
  <c r="H15" i="14"/>
  <c r="K15" i="14" s="1"/>
  <c r="H8" i="14"/>
  <c r="K8" i="14" s="1"/>
  <c r="H12" i="14"/>
  <c r="K12" i="14" s="1"/>
  <c r="H9" i="14"/>
  <c r="K9" i="14" s="1"/>
  <c r="H13" i="14"/>
  <c r="K13" i="14" s="1"/>
  <c r="H9" i="13"/>
  <c r="K9" i="13" s="1"/>
  <c r="N9" i="13" s="1"/>
  <c r="H13" i="13"/>
  <c r="K13" i="13" s="1"/>
  <c r="H17" i="13"/>
  <c r="K17" i="13" s="1"/>
  <c r="H14" i="13"/>
  <c r="H18" i="13"/>
  <c r="K18" i="13" s="1"/>
  <c r="N18" i="13" s="1"/>
  <c r="H11" i="13"/>
  <c r="K11" i="13" s="1"/>
  <c r="G15" i="13"/>
  <c r="C23" i="13"/>
  <c r="H10" i="13"/>
  <c r="K10" i="13" s="1"/>
  <c r="H12" i="13"/>
  <c r="K12" i="13" s="1"/>
  <c r="N12" i="13" s="1"/>
  <c r="G16" i="13"/>
  <c r="B23" i="13"/>
  <c r="H14" i="12"/>
  <c r="H18" i="12"/>
  <c r="K18" i="12" s="1"/>
  <c r="H15" i="12"/>
  <c r="K15" i="12" s="1"/>
  <c r="H19" i="12"/>
  <c r="K19" i="12" s="1"/>
  <c r="H16" i="12"/>
  <c r="K16" i="12" s="1"/>
  <c r="H20" i="12"/>
  <c r="K20" i="12" s="1"/>
  <c r="H12" i="12"/>
  <c r="K12" i="12" s="1"/>
  <c r="N12" i="12" s="1"/>
  <c r="H13" i="12"/>
  <c r="K13" i="12" s="1"/>
  <c r="N13" i="12" s="1"/>
  <c r="H17" i="12"/>
  <c r="K17" i="12" s="1"/>
  <c r="G17" i="11"/>
  <c r="B24" i="11"/>
  <c r="H10" i="11"/>
  <c r="H13" i="11"/>
  <c r="K13" i="11" s="1"/>
  <c r="N13" i="11" s="1"/>
  <c r="H19" i="11"/>
  <c r="K19" i="11" s="1"/>
  <c r="H14" i="11"/>
  <c r="H15" i="11"/>
  <c r="H18" i="11"/>
  <c r="K18" i="11" s="1"/>
  <c r="N18" i="11" s="1"/>
  <c r="H11" i="11"/>
  <c r="K11" i="11" s="1"/>
  <c r="H12" i="11"/>
  <c r="G16" i="11"/>
  <c r="C24" i="11"/>
  <c r="K17" i="10"/>
  <c r="N17" i="10" s="1"/>
  <c r="K16" i="10"/>
  <c r="N16" i="10" s="1"/>
  <c r="H19" i="10"/>
  <c r="K15" i="10"/>
  <c r="N15" i="10" s="1"/>
  <c r="H18" i="10"/>
  <c r="H11" i="10"/>
  <c r="N12" i="2"/>
  <c r="N13" i="2"/>
  <c r="G15" i="9"/>
  <c r="H15" i="9" s="1"/>
  <c r="B22" i="9"/>
  <c r="D22" i="9" s="1"/>
  <c r="F22" i="9" s="1"/>
  <c r="G22" i="9" s="1"/>
  <c r="N16" i="2"/>
  <c r="N11" i="2"/>
  <c r="N10" i="2"/>
  <c r="G15" i="2"/>
  <c r="H15" i="2" s="1"/>
  <c r="K15" i="2" s="1"/>
  <c r="N15" i="2" s="1"/>
  <c r="B22" i="2"/>
  <c r="G14" i="2"/>
  <c r="H14" i="2" s="1"/>
  <c r="K14" i="2" s="1"/>
  <c r="C22" i="2"/>
  <c r="G9" i="23"/>
  <c r="E24" i="6"/>
  <c r="E25" i="6"/>
  <c r="E32" i="6" s="1"/>
  <c r="E26" i="6"/>
  <c r="E27" i="6"/>
  <c r="D37" i="17" l="1"/>
  <c r="F37" i="17" s="1"/>
  <c r="G37" i="17" s="1"/>
  <c r="D23" i="13"/>
  <c r="F23" i="13" s="1"/>
  <c r="G23" i="13" s="1"/>
  <c r="K15" i="9"/>
  <c r="N15" i="9" s="1"/>
  <c r="N14" i="2"/>
  <c r="N9" i="2"/>
  <c r="N13" i="13"/>
  <c r="N17" i="13"/>
  <c r="N10" i="13"/>
  <c r="N8" i="14"/>
  <c r="N13" i="14"/>
  <c r="N9" i="14"/>
  <c r="N11" i="14"/>
  <c r="N12" i="14"/>
  <c r="N22" i="15"/>
  <c r="N12" i="16"/>
  <c r="N17" i="16"/>
  <c r="N16" i="16"/>
  <c r="N13" i="16"/>
  <c r="N27" i="17"/>
  <c r="N14" i="17"/>
  <c r="N19" i="17"/>
  <c r="N30" i="17"/>
  <c r="N16" i="17"/>
  <c r="N12" i="17"/>
  <c r="N21" i="17"/>
  <c r="N9" i="18"/>
  <c r="N8" i="19"/>
  <c r="N15" i="19"/>
  <c r="K12" i="19"/>
  <c r="N12" i="19" s="1"/>
  <c r="N17" i="20"/>
  <c r="N28" i="20"/>
  <c r="N18" i="20"/>
  <c r="N20" i="20"/>
  <c r="N12" i="20"/>
  <c r="N13" i="20"/>
  <c r="N16" i="20"/>
  <c r="K22" i="20"/>
  <c r="N22" i="20" s="1"/>
  <c r="K8" i="23"/>
  <c r="N8" i="23" s="1"/>
  <c r="H9" i="23"/>
  <c r="K9" i="23" s="1"/>
  <c r="N9" i="23" s="1"/>
  <c r="N15" i="20"/>
  <c r="N25" i="20"/>
  <c r="H23" i="20"/>
  <c r="N26" i="20"/>
  <c r="H24" i="20"/>
  <c r="K24" i="20" s="1"/>
  <c r="N11" i="19"/>
  <c r="N13" i="19"/>
  <c r="N14" i="19"/>
  <c r="N10" i="19"/>
  <c r="N15" i="18"/>
  <c r="K18" i="18"/>
  <c r="N18" i="18" s="1"/>
  <c r="K16" i="18"/>
  <c r="N16" i="18" s="1"/>
  <c r="H29" i="17"/>
  <c r="K29" i="17" s="1"/>
  <c r="K18" i="17"/>
  <c r="N18" i="17" s="1"/>
  <c r="N26" i="17"/>
  <c r="D41" i="17"/>
  <c r="F41" i="17" s="1"/>
  <c r="G41" i="17" s="1"/>
  <c r="H23" i="17"/>
  <c r="K23" i="17" s="1"/>
  <c r="H22" i="17"/>
  <c r="N24" i="17"/>
  <c r="N15" i="17"/>
  <c r="N31" i="17"/>
  <c r="H28" i="17"/>
  <c r="K28" i="17" s="1"/>
  <c r="N28" i="17" s="1"/>
  <c r="N25" i="17"/>
  <c r="N13" i="17"/>
  <c r="N18" i="16"/>
  <c r="K14" i="16"/>
  <c r="N14" i="16" s="1"/>
  <c r="N10" i="16"/>
  <c r="K23" i="15"/>
  <c r="N23" i="15" s="1"/>
  <c r="K20" i="15"/>
  <c r="N20" i="15" s="1"/>
  <c r="H25" i="15"/>
  <c r="H24" i="15"/>
  <c r="K24" i="15" s="1"/>
  <c r="K27" i="15"/>
  <c r="N27" i="15" s="1"/>
  <c r="N15" i="14"/>
  <c r="N10" i="14"/>
  <c r="H16" i="13"/>
  <c r="K16" i="13" s="1"/>
  <c r="H15" i="13"/>
  <c r="K14" i="13"/>
  <c r="N14" i="13" s="1"/>
  <c r="N11" i="13"/>
  <c r="N16" i="12"/>
  <c r="N15" i="12"/>
  <c r="N18" i="12"/>
  <c r="N17" i="12"/>
  <c r="N20" i="12"/>
  <c r="N19" i="12"/>
  <c r="K14" i="12"/>
  <c r="N14" i="12" s="1"/>
  <c r="N11" i="11"/>
  <c r="H17" i="11"/>
  <c r="K12" i="11"/>
  <c r="N12" i="11" s="1"/>
  <c r="K15" i="11"/>
  <c r="N15" i="11" s="1"/>
  <c r="K10" i="11"/>
  <c r="N10" i="11" s="1"/>
  <c r="K14" i="11"/>
  <c r="N14" i="11" s="1"/>
  <c r="H16" i="11"/>
  <c r="N19" i="11"/>
  <c r="D24" i="11"/>
  <c r="F24" i="11" s="1"/>
  <c r="G24" i="11" s="1"/>
  <c r="K19" i="10"/>
  <c r="N19" i="10" s="1"/>
  <c r="K18" i="10"/>
  <c r="N18" i="10" s="1"/>
  <c r="K11" i="10"/>
  <c r="N11" i="10" s="1"/>
  <c r="D22" i="2"/>
  <c r="F22" i="2" s="1"/>
  <c r="G22" i="2" s="1"/>
  <c r="G10" i="23"/>
  <c r="F12" i="6"/>
  <c r="G12" i="6" s="1"/>
  <c r="F13" i="6"/>
  <c r="G13" i="6" s="1"/>
  <c r="F14" i="6"/>
  <c r="G14" i="6" s="1"/>
  <c r="F15" i="6"/>
  <c r="G15" i="6" s="1"/>
  <c r="F16" i="6"/>
  <c r="G16" i="6" s="1"/>
  <c r="F24" i="6"/>
  <c r="F25" i="6"/>
  <c r="G25" i="6" s="1"/>
  <c r="F26" i="6"/>
  <c r="G26" i="6" s="1"/>
  <c r="F27" i="6"/>
  <c r="G27" i="6" s="1"/>
  <c r="F28" i="6"/>
  <c r="G28" i="6" s="1"/>
  <c r="E12" i="6"/>
  <c r="E13" i="6"/>
  <c r="E14" i="6"/>
  <c r="E15" i="6"/>
  <c r="E16" i="6"/>
  <c r="E28" i="6"/>
  <c r="N16" i="13" l="1"/>
  <c r="H10" i="23"/>
  <c r="K10" i="23" s="1"/>
  <c r="N10" i="23" s="1"/>
  <c r="N24" i="20"/>
  <c r="K23" i="20"/>
  <c r="N23" i="20" s="1"/>
  <c r="N23" i="17"/>
  <c r="K22" i="17"/>
  <c r="N22" i="17" s="1"/>
  <c r="N29" i="17"/>
  <c r="K25" i="15"/>
  <c r="N25" i="15" s="1"/>
  <c r="N24" i="15"/>
  <c r="H16" i="6"/>
  <c r="K16" i="6" s="1"/>
  <c r="N16" i="6" s="1"/>
  <c r="H15" i="6"/>
  <c r="K15" i="6" s="1"/>
  <c r="H14" i="6"/>
  <c r="H26" i="6"/>
  <c r="K26" i="6" s="1"/>
  <c r="H28" i="6"/>
  <c r="H13" i="6"/>
  <c r="K13" i="6" s="1"/>
  <c r="H25" i="6"/>
  <c r="K25" i="6" s="1"/>
  <c r="G24" i="6"/>
  <c r="B32" i="6"/>
  <c r="D32" i="6" s="1"/>
  <c r="F32" i="6" s="1"/>
  <c r="G32" i="6" s="1"/>
  <c r="H27" i="6"/>
  <c r="K27" i="6" s="1"/>
  <c r="N27" i="6" s="1"/>
  <c r="H12" i="6"/>
  <c r="K12" i="6" s="1"/>
  <c r="N12" i="6" s="1"/>
  <c r="K15" i="13"/>
  <c r="N15" i="13" s="1"/>
  <c r="K16" i="11"/>
  <c r="N16" i="11" s="1"/>
  <c r="K17" i="11"/>
  <c r="N17" i="11" s="1"/>
  <c r="G11" i="23"/>
  <c r="K28" i="6" l="1"/>
  <c r="N28" i="6" s="1"/>
  <c r="N15" i="6"/>
  <c r="K14" i="6"/>
  <c r="N14" i="6" s="1"/>
  <c r="N13" i="6"/>
  <c r="H11" i="23"/>
  <c r="K11" i="23" s="1"/>
  <c r="H24" i="6"/>
  <c r="N25" i="6"/>
  <c r="N26" i="6"/>
  <c r="G12" i="23"/>
  <c r="H12" i="23" l="1"/>
  <c r="N11" i="23"/>
  <c r="K24" i="6"/>
  <c r="N24" i="6" s="1"/>
  <c r="G13" i="23"/>
  <c r="H13" i="23" l="1"/>
  <c r="K12" i="23"/>
  <c r="N12" i="23" s="1"/>
  <c r="G14" i="23"/>
  <c r="H14" i="23" l="1"/>
  <c r="K13" i="23"/>
  <c r="N13" i="23" s="1"/>
  <c r="G15" i="23"/>
  <c r="H15" i="23" l="1"/>
  <c r="K14" i="23"/>
  <c r="N14" i="23" s="1"/>
  <c r="G16" i="23"/>
  <c r="K15" i="23" l="1"/>
  <c r="N15" i="23" s="1"/>
  <c r="H16" i="23"/>
  <c r="K16" i="23" s="1"/>
  <c r="G17" i="23"/>
  <c r="N16" i="23" l="1"/>
  <c r="H17" i="23"/>
  <c r="G18" i="23"/>
  <c r="K17" i="23" l="1"/>
  <c r="N17" i="23" s="1"/>
  <c r="H18" i="23"/>
  <c r="K18" i="23" s="1"/>
  <c r="N18" i="23" s="1"/>
  <c r="G19" i="23"/>
  <c r="H19" i="23" l="1"/>
  <c r="G20" i="23"/>
  <c r="K19" i="23" l="1"/>
  <c r="N19" i="23" s="1"/>
  <c r="H20" i="23"/>
  <c r="G21" i="23"/>
  <c r="H21" i="23" l="1"/>
  <c r="K20" i="23"/>
  <c r="N20" i="23" s="1"/>
  <c r="G22" i="23"/>
  <c r="H22" i="23" l="1"/>
  <c r="K21" i="23"/>
  <c r="N21" i="23" s="1"/>
  <c r="G23" i="23"/>
  <c r="H23" i="23" l="1"/>
  <c r="K23" i="23" s="1"/>
  <c r="K22" i="23"/>
  <c r="N22" i="23" s="1"/>
  <c r="G25" i="23"/>
  <c r="G24" i="23"/>
  <c r="H24" i="23" l="1"/>
  <c r="K24" i="23" s="1"/>
  <c r="N24" i="23" s="1"/>
  <c r="H25" i="23"/>
  <c r="N23" i="23"/>
  <c r="K25" i="23" l="1"/>
  <c r="N25" i="23" s="1"/>
</calcChain>
</file>

<file path=xl/sharedStrings.xml><?xml version="1.0" encoding="utf-8"?>
<sst xmlns="http://schemas.openxmlformats.org/spreadsheetml/2006/main" count="1153" uniqueCount="366">
  <si>
    <t>ΠΡΟΙΣΤΑΜΕΝΗ/ΟΣ ΟΙΚΟΝΟΜΙΚΩΝ ΥΠΗΡΕΣΙΩΝ</t>
  </si>
  <si>
    <t>ΑΝΩΤΕΡΟΣ ΛΕΙΤΟΥΡΓΟΣ ΠΑΝΕΠΙΣΤΗΜΙΟΥ</t>
  </si>
  <si>
    <t>ΓΡΑΜΜΑΤΕΙΑΚΟΣ ΛΕΙΤΟΥΡΓΟΣ</t>
  </si>
  <si>
    <t>ΒΟΗΘΟΣ ΓΡΑΦΕΙΟΥ</t>
  </si>
  <si>
    <t>ΕΣΩΤΕΡΙΚΟΣ ΕΛΕΓΚΤΗΣ</t>
  </si>
  <si>
    <t>ΑΝΩΤΕΡΟΣ ΤΕΧΝΙΚΟΣ ΜΗΧΑΝΙΚΟΣ</t>
  </si>
  <si>
    <t>ΓΕΝΙΚΟΣ ΓΡΑΦΕΑΣ</t>
  </si>
  <si>
    <t>ΚΑΘΗΓΗΤΗΣ/ΤΡΙΑ</t>
  </si>
  <si>
    <t>ΑΝΩΤΕΡΟΣ ΒΟΗΘΟΣ ΜΗΧΑΝΟΓΡΑΦΗΣΗΣ</t>
  </si>
  <si>
    <t>ΛΕΙΤΟΥΡΓΟΣ ΠΑΝΕΠΙΣΤΗΜΙΟΥ</t>
  </si>
  <si>
    <t>ΕΙΔΙΚΟ ΕΚΠΑΙΔΕΥΤΙΚΟ ΠΡΟΣΩΠΙΚΟ Α</t>
  </si>
  <si>
    <t>ΤΕΧΝΙΚΟΣ ΜΗΧΑΝΙΚΟΣ 1ΗΣ ΤΑΞΗΣ</t>
  </si>
  <si>
    <t>ΑΝΩΤΕΡΟΣ ΒΟΗΘΟΣ ΒΙΒΛΙΟΘΗΚΗΣ</t>
  </si>
  <si>
    <t>ΛΟΓΙΣΤΙΚΟΣ ΛΕΙΤΟΥΡΓΟΣ 1ΗΣ ΤΑΞΗΣ</t>
  </si>
  <si>
    <t>ΕΠΙΘΕΩΡΗΤΗΣ ΑΓΟΡΩΝ</t>
  </si>
  <si>
    <t>ΤΕΧΝΙΚΟΣ ΜΗΧΑΝΙΚΟΣ</t>
  </si>
  <si>
    <t>ΒΟΗΘΟΣ ΜΗΧΑΝΟΓΡΑΦΗΣΗΣ</t>
  </si>
  <si>
    <t>ΛΟΓΙΣΤΗΣ 1ΗΣ ΤΑΞΗΣ</t>
  </si>
  <si>
    <t>ΛΕΙΤΟΥΡΓΟΣ ΠΑΝΕΠΙΣΤΗΜΙΟΥ Α΄</t>
  </si>
  <si>
    <t>ΤΗΛΕΦΩΝΗΤΗΣ/ΤΡΙΑ</t>
  </si>
  <si>
    <t>ΒΟΗΘΟΣ ΒΙΒΛΙΟΘΗΚΗΣ</t>
  </si>
  <si>
    <t>ΜΗΧΑΝΙΚΟΣ ΤΕΧΝΙΚΩΝ ΥΠΗΡΕΣΙΩΝ</t>
  </si>
  <si>
    <t>ΛΕΚΤΟΡΑΣ</t>
  </si>
  <si>
    <t>ΕΠΙΚΟΥΡΟΣ/Η ΚΑΘΗΓΗΤΗΣ/ΤΡΙΑ</t>
  </si>
  <si>
    <t>ΤΕΧΝΙΚΟΣ</t>
  </si>
  <si>
    <t>ΑΝΩΤΕΡΟΣ ΛΟΓΙΣΤΗΣ</t>
  </si>
  <si>
    <t>ΛΟΓΙΣΤΗΣ</t>
  </si>
  <si>
    <t>ΕΙΔΙΚΟ ΕΚΠΑΙΔΕΥΤΙΚΟ ΠΡΟΣΩΠΙΚΟ</t>
  </si>
  <si>
    <t>ΒΟΗΘΟΣ ΛΟΓΙΣΤΙΚΟΣ ΛΕΙΤΟΥΡΓΟΣ</t>
  </si>
  <si>
    <t>ΝΟΣΗΛΕΥΤΙΚΟΣ ΛΕΙΤΟΥΡΓΟΣ</t>
  </si>
  <si>
    <t>Α/Α</t>
  </si>
  <si>
    <t>Ετήσιος Βασικός Μισθός</t>
  </si>
  <si>
    <t>Μηνιαίος Βασικός Μισθός</t>
  </si>
  <si>
    <t>Απαιτούμενη 
Υπηρεσία (μήνες)</t>
  </si>
  <si>
    <t>Βαθμίδα
/Κλίμακα</t>
  </si>
  <si>
    <t>A1/1η</t>
  </si>
  <si>
    <t>A1/2η</t>
  </si>
  <si>
    <t>Α1/3η</t>
  </si>
  <si>
    <t>Α1/4η</t>
  </si>
  <si>
    <t>Α1/5η</t>
  </si>
  <si>
    <t>Α1/6η</t>
  </si>
  <si>
    <t>Α1/7η</t>
  </si>
  <si>
    <t>Α1/8η</t>
  </si>
  <si>
    <t>Α1/9η</t>
  </si>
  <si>
    <t>Α1/10η</t>
  </si>
  <si>
    <t>Α1/11η</t>
  </si>
  <si>
    <t>Α1/12η</t>
  </si>
  <si>
    <t>Α1/13η</t>
  </si>
  <si>
    <t>top</t>
  </si>
  <si>
    <t>A2/1η</t>
  </si>
  <si>
    <t>Α2/2η</t>
  </si>
  <si>
    <t>Α2/3η</t>
  </si>
  <si>
    <t>Α2/4η</t>
  </si>
  <si>
    <t>Α2/5η</t>
  </si>
  <si>
    <t>Α2/6η</t>
  </si>
  <si>
    <t>Α2/7η</t>
  </si>
  <si>
    <t>Α2/8η</t>
  </si>
  <si>
    <t>Α2/9η</t>
  </si>
  <si>
    <t>Α2/10η</t>
  </si>
  <si>
    <t>Α2/11η</t>
  </si>
  <si>
    <t>Α2/12η</t>
  </si>
  <si>
    <t>Α2/13η</t>
  </si>
  <si>
    <t>A3/1η</t>
  </si>
  <si>
    <t>Α3/2η</t>
  </si>
  <si>
    <t>Α3/3η</t>
  </si>
  <si>
    <t>Α3/4η</t>
  </si>
  <si>
    <t>Α3/5η</t>
  </si>
  <si>
    <t>Α3/6η</t>
  </si>
  <si>
    <t>Α3/7η</t>
  </si>
  <si>
    <t>Α3/8η</t>
  </si>
  <si>
    <t>Α3/9η</t>
  </si>
  <si>
    <t>Α3/10η</t>
  </si>
  <si>
    <t>Α3/11η</t>
  </si>
  <si>
    <t>Α3/12η</t>
  </si>
  <si>
    <t>Α3/13η</t>
  </si>
  <si>
    <t>Α4/1η</t>
  </si>
  <si>
    <t>Α4/2η</t>
  </si>
  <si>
    <t>Α4/3η</t>
  </si>
  <si>
    <t>Α4/4η</t>
  </si>
  <si>
    <t>Α4/5η</t>
  </si>
  <si>
    <t>Α4/6η</t>
  </si>
  <si>
    <t>Α4/7η</t>
  </si>
  <si>
    <t>Α4/8η</t>
  </si>
  <si>
    <t>Α4/9η</t>
  </si>
  <si>
    <t>Α4/10η</t>
  </si>
  <si>
    <t>Α4/11η</t>
  </si>
  <si>
    <t>Α4/12η</t>
  </si>
  <si>
    <t>Α4/13η</t>
  </si>
  <si>
    <t>Α5/1η</t>
  </si>
  <si>
    <t>Α5/2η</t>
  </si>
  <si>
    <t>Α5/3η</t>
  </si>
  <si>
    <t>Α5/4η</t>
  </si>
  <si>
    <t>Α5/5η</t>
  </si>
  <si>
    <t>Α5/6η</t>
  </si>
  <si>
    <t>Α5/7η</t>
  </si>
  <si>
    <t>Α5/8η</t>
  </si>
  <si>
    <t>Α5/9η</t>
  </si>
  <si>
    <t>Α5/10η</t>
  </si>
  <si>
    <t>Α5/11η</t>
  </si>
  <si>
    <t>Α5/12η</t>
  </si>
  <si>
    <t>Α5/13η</t>
  </si>
  <si>
    <t>Α5(ii)/1η</t>
  </si>
  <si>
    <t>Α5(ii)/2η</t>
  </si>
  <si>
    <t>Α5(ii)/3η</t>
  </si>
  <si>
    <t>Α5(ii)/4η</t>
  </si>
  <si>
    <t>Α5(ii)/5η</t>
  </si>
  <si>
    <t>Α5(ii)/6η</t>
  </si>
  <si>
    <t>Α5(ii)/7η</t>
  </si>
  <si>
    <t>Α5(ii)/8η</t>
  </si>
  <si>
    <t>Α5(ii)/9η</t>
  </si>
  <si>
    <t>Α5(ii)/10η</t>
  </si>
  <si>
    <t>Α5(ii)/11η</t>
  </si>
  <si>
    <t>Α5(ii)/12η</t>
  </si>
  <si>
    <t>Α5(ii)/13η</t>
  </si>
  <si>
    <t>Α5(ii)/14η</t>
  </si>
  <si>
    <t>Α5(ii)/15η</t>
  </si>
  <si>
    <t>Α6/1η</t>
  </si>
  <si>
    <t>Α6/2η</t>
  </si>
  <si>
    <t>Α6/3η</t>
  </si>
  <si>
    <t>Α6/4η</t>
  </si>
  <si>
    <t>Α6/5η</t>
  </si>
  <si>
    <t>Α6/6η</t>
  </si>
  <si>
    <t>Α6/7η</t>
  </si>
  <si>
    <t>Α6/8η</t>
  </si>
  <si>
    <t>Α6/9η</t>
  </si>
  <si>
    <t>Α6/10η</t>
  </si>
  <si>
    <t>Α6/11η</t>
  </si>
  <si>
    <t>Α7/1η</t>
  </si>
  <si>
    <t>Α7/2η</t>
  </si>
  <si>
    <t>Α7/3η</t>
  </si>
  <si>
    <t>Α7/4η</t>
  </si>
  <si>
    <t>Α7/5η</t>
  </si>
  <si>
    <t>Α7/6η</t>
  </si>
  <si>
    <t>Α7/7η</t>
  </si>
  <si>
    <t>Α7/8η</t>
  </si>
  <si>
    <t>Α7/9η</t>
  </si>
  <si>
    <t>Α7/10η</t>
  </si>
  <si>
    <t>Α7/11η</t>
  </si>
  <si>
    <t>Α7(ii)/1η</t>
  </si>
  <si>
    <t>Α7(ii)/2η</t>
  </si>
  <si>
    <t>Α7(ii)/3η</t>
  </si>
  <si>
    <t>Α7(ii)/4η</t>
  </si>
  <si>
    <t>Α7(ii)/5η</t>
  </si>
  <si>
    <t>Α7(ii)/6η</t>
  </si>
  <si>
    <t>Α7(ii)/7η</t>
  </si>
  <si>
    <t>Α7(ii)/8η</t>
  </si>
  <si>
    <t>Α7(ii)/9η</t>
  </si>
  <si>
    <t>Α7(ii)/10η</t>
  </si>
  <si>
    <t>Α7(ii)/11η</t>
  </si>
  <si>
    <t>Α7(ii)/12η</t>
  </si>
  <si>
    <t>Α7(ii)/13η</t>
  </si>
  <si>
    <t>Α8/1η</t>
  </si>
  <si>
    <t>Α8/2η</t>
  </si>
  <si>
    <t>Α8/3η</t>
  </si>
  <si>
    <t>Α8/4η</t>
  </si>
  <si>
    <t>Α8/5η</t>
  </si>
  <si>
    <t>Α8/6η</t>
  </si>
  <si>
    <t>Α8/7η</t>
  </si>
  <si>
    <t>Α8/8η</t>
  </si>
  <si>
    <t>Α8/9η</t>
  </si>
  <si>
    <t>Α8/10η</t>
  </si>
  <si>
    <t>Α8/11η</t>
  </si>
  <si>
    <t>Α8/12η</t>
  </si>
  <si>
    <t>Α9/1η</t>
  </si>
  <si>
    <t>Α9/2η</t>
  </si>
  <si>
    <t>Α9/3η</t>
  </si>
  <si>
    <t>Α9/4η</t>
  </si>
  <si>
    <t>Α9/5η</t>
  </si>
  <si>
    <t>Α9/6η</t>
  </si>
  <si>
    <t>Α9/7η</t>
  </si>
  <si>
    <t>Α9/8η</t>
  </si>
  <si>
    <t>Α9/9η</t>
  </si>
  <si>
    <t>Α9(i)/1η</t>
  </si>
  <si>
    <t>Α9(i)/2η</t>
  </si>
  <si>
    <t>Α9(i)/3η</t>
  </si>
  <si>
    <t>Α9(i)/4η</t>
  </si>
  <si>
    <t>Α9(i)/5η</t>
  </si>
  <si>
    <t>Α9(i)/6η</t>
  </si>
  <si>
    <t>Α9(i)/7η</t>
  </si>
  <si>
    <t>Α9(i)/8η</t>
  </si>
  <si>
    <t>Α9(i)/9η</t>
  </si>
  <si>
    <t>Α9(i)/10η</t>
  </si>
  <si>
    <t>A10/1η</t>
  </si>
  <si>
    <t>A10/2η</t>
  </si>
  <si>
    <t>A10/3η</t>
  </si>
  <si>
    <t>A10/4η</t>
  </si>
  <si>
    <t>A10/5η</t>
  </si>
  <si>
    <t>A10/6η</t>
  </si>
  <si>
    <t>A10/7η</t>
  </si>
  <si>
    <t>A10/8η</t>
  </si>
  <si>
    <t>A10/9η</t>
  </si>
  <si>
    <t>A10(i)/1η</t>
  </si>
  <si>
    <t>A10(i)/2η</t>
  </si>
  <si>
    <t>A10(i)/3η</t>
  </si>
  <si>
    <t>A10(i)/4η</t>
  </si>
  <si>
    <t>A10(i)/5η</t>
  </si>
  <si>
    <t>A10(i)/6η</t>
  </si>
  <si>
    <t>A10(i)/7η</t>
  </si>
  <si>
    <t>A10(i)/8η</t>
  </si>
  <si>
    <t>A10(i)/9η</t>
  </si>
  <si>
    <t>A10(i)/10η</t>
  </si>
  <si>
    <t>A11/1η</t>
  </si>
  <si>
    <t>A11/2η</t>
  </si>
  <si>
    <t>A11/3η</t>
  </si>
  <si>
    <t>A11/4η</t>
  </si>
  <si>
    <t>A11/5η</t>
  </si>
  <si>
    <t>A11/6η</t>
  </si>
  <si>
    <t>A11/7η</t>
  </si>
  <si>
    <t>A11/8η</t>
  </si>
  <si>
    <t>A11/9η</t>
  </si>
  <si>
    <t>Α11(ii)/1η</t>
  </si>
  <si>
    <t>Α11(ii)/2η</t>
  </si>
  <si>
    <t>Α11(ii)/3η</t>
  </si>
  <si>
    <t>Α11(ii)/4η</t>
  </si>
  <si>
    <t>Α11(ii)/5η</t>
  </si>
  <si>
    <t>Α11(ii)/6η</t>
  </si>
  <si>
    <t>Α11(ii)/7η</t>
  </si>
  <si>
    <t>Α11(ii)/8η</t>
  </si>
  <si>
    <t>Α11(ii)/9η</t>
  </si>
  <si>
    <t>Α11(ii)/10η</t>
  </si>
  <si>
    <t>Α11(ii)/11η</t>
  </si>
  <si>
    <t>A12/1η</t>
  </si>
  <si>
    <t>A12/2η</t>
  </si>
  <si>
    <t>A12/3η</t>
  </si>
  <si>
    <t>A12/4η</t>
  </si>
  <si>
    <t>A12/5η</t>
  </si>
  <si>
    <t>A12/6η</t>
  </si>
  <si>
    <t>A12/7η</t>
  </si>
  <si>
    <t>A12/8η</t>
  </si>
  <si>
    <t>Α12(ii)/1η</t>
  </si>
  <si>
    <t>Α12(ii)/2η</t>
  </si>
  <si>
    <t>Α12(ii)/3η</t>
  </si>
  <si>
    <t>Α12(ii)/4η</t>
  </si>
  <si>
    <t>Α12(ii)/5η</t>
  </si>
  <si>
    <t>Α12(ii)/6η</t>
  </si>
  <si>
    <t>Α12(ii)/7η</t>
  </si>
  <si>
    <t>Α12(ii)/8η</t>
  </si>
  <si>
    <t>Α12(ii)/9η</t>
  </si>
  <si>
    <t>Α12(ii)/10η</t>
  </si>
  <si>
    <t>Α13/1η</t>
  </si>
  <si>
    <t>Α13/2η</t>
  </si>
  <si>
    <t>Α13/3η</t>
  </si>
  <si>
    <t>Α13/4η</t>
  </si>
  <si>
    <t>Α13/5η</t>
  </si>
  <si>
    <t>Α13/6η</t>
  </si>
  <si>
    <t>Α13/7η</t>
  </si>
  <si>
    <t>Α13(ii)/1η</t>
  </si>
  <si>
    <t>Α13(ii)/2η</t>
  </si>
  <si>
    <t>Α13(ii)/3η</t>
  </si>
  <si>
    <t>Α13(ii)/4η</t>
  </si>
  <si>
    <t>Α13(ii)/5η</t>
  </si>
  <si>
    <t>Α13(ii)/6η</t>
  </si>
  <si>
    <t>Α13(ii)/7η</t>
  </si>
  <si>
    <t>Α13(ii)/8η</t>
  </si>
  <si>
    <t>Α13(ii)/9η</t>
  </si>
  <si>
    <t>A14/1η</t>
  </si>
  <si>
    <t>A14/2η</t>
  </si>
  <si>
    <t>A14/3η</t>
  </si>
  <si>
    <t>A14/4η</t>
  </si>
  <si>
    <t>A14/5η</t>
  </si>
  <si>
    <t>A14/6η</t>
  </si>
  <si>
    <t>A14/7η</t>
  </si>
  <si>
    <t>A14(ii)/1η</t>
  </si>
  <si>
    <t>A14(ii)/2η</t>
  </si>
  <si>
    <t>A14(ii)/3η</t>
  </si>
  <si>
    <t>A14(ii)/4η</t>
  </si>
  <si>
    <t>A14(ii)/5η</t>
  </si>
  <si>
    <t>A14(ii)/6η</t>
  </si>
  <si>
    <t>A14(ii)/7η</t>
  </si>
  <si>
    <t>A14(ii)/8η</t>
  </si>
  <si>
    <t>A14(ii)/9η</t>
  </si>
  <si>
    <t>Α15/1η</t>
  </si>
  <si>
    <t>Α15/2η</t>
  </si>
  <si>
    <t>Α15/3η</t>
  </si>
  <si>
    <t>Α15/4η</t>
  </si>
  <si>
    <t>Α15/5η</t>
  </si>
  <si>
    <t>Α15/6η</t>
  </si>
  <si>
    <t>Α16/1η</t>
  </si>
  <si>
    <t>Α16/2η</t>
  </si>
  <si>
    <t>Α16/3η</t>
  </si>
  <si>
    <t>Α16/4η</t>
  </si>
  <si>
    <t>Α16/5η</t>
  </si>
  <si>
    <t>Α16/6η</t>
  </si>
  <si>
    <t>Προσ-
αύξηση</t>
  </si>
  <si>
    <t>ΘΕΣΗ</t>
  </si>
  <si>
    <t>Α14-Α15</t>
  </si>
  <si>
    <t>ΚΛΙΜΑΚΑ ΒΑΘΜΙΔΑ / ΣΥΝΔΙΑΣΜΕΝΗ ΚΛΙΜΑΚΑ - ΒΑΘΜΙΔΑ</t>
  </si>
  <si>
    <t>Α15-Α16</t>
  </si>
  <si>
    <t>Α14(ΙΙ)</t>
  </si>
  <si>
    <t>Α13-Α14</t>
  </si>
  <si>
    <t>Α13(ΙΙ)</t>
  </si>
  <si>
    <t>Α12-Α13</t>
  </si>
  <si>
    <t>Α12</t>
  </si>
  <si>
    <t>Α8-Α10-Α11</t>
  </si>
  <si>
    <t>Α11-Α12</t>
  </si>
  <si>
    <t>Α9-Α11-Α12</t>
  </si>
  <si>
    <t>Α11(ΙΙ)</t>
  </si>
  <si>
    <t>Α8-Α9(I)</t>
  </si>
  <si>
    <t>Α8-Α9(Ι)</t>
  </si>
  <si>
    <t>Α2-Α5-Α7(ΙΙ)</t>
  </si>
  <si>
    <t>Α10(Ι)</t>
  </si>
  <si>
    <t>Α4-Α7(ΙΙ)</t>
  </si>
  <si>
    <t>Α5-Α7</t>
  </si>
  <si>
    <t>Α1-Α2-Α5(ΙΙ)</t>
  </si>
  <si>
    <t>Α10</t>
  </si>
  <si>
    <t>Α14(II)</t>
  </si>
  <si>
    <t>Α13(II)</t>
  </si>
  <si>
    <t>A11(II)</t>
  </si>
  <si>
    <t>A10(I)</t>
  </si>
  <si>
    <t>A10</t>
  </si>
  <si>
    <t>Α5/2η-Α7-Α8</t>
  </si>
  <si>
    <t>Α7(ii)/1η-2η</t>
  </si>
  <si>
    <t>ΔΙΕΥΘΥΝΤΗΣ ΚΕΝΤΡΟΥ ΓΛΩΣΣΩΝ</t>
  </si>
  <si>
    <t>ΔΙΕΥΘΥΝΤΗΣ ΣΧΟΛΕΙΟΥ ΕΛΛΗΝΙΚΗΣ ΓΛΩΣΣΑΣ</t>
  </si>
  <si>
    <t>ΔΙΕΥΘΥΝΤΗΣ ΔΙΟΙΚΗΣΗΣΗ ΚΑΙ ΟΙΚΟΝΟΜΙΚΩΝ</t>
  </si>
  <si>
    <t>ΔΙΕΥΘΥΝΤΗΣ ΒΙΒΛΙΟΘΗΚΗΣ</t>
  </si>
  <si>
    <t>ΠΡΟΙΣΤΑΜΕΝΟΣ ΥΠΗΡΕΣΙΑΣ ΠΛΗΡΟΦΟΡΙΚΩΝ ΕΦΑΡΜΟΓΩΝ</t>
  </si>
  <si>
    <t>ΠΡΟΪΣΤΑΜΕΝΟΣ ΥΠΗΡΕΣΙΑΣ</t>
  </si>
  <si>
    <t>ΑΝΩΤΕΡΟΣ ΜΗΧΑΝΙΚΟΣ</t>
  </si>
  <si>
    <t>ΑΝΑΠΛΗΡΩΤΗΣ ΚΑΘΗΓΗΤΗΣ</t>
  </si>
  <si>
    <t>Συσσωρευμένη Απαιτούμενη 
Υπηρεσία (μήνες)</t>
  </si>
  <si>
    <t>ΚΛΙΜΑΚΑ/ ΣΥΝΔΙΑΣΜΕΝΕΣ ΚΛΙΜΑΚΕΣ ΘΕΣΗΣ</t>
  </si>
  <si>
    <t>Α9(Ι)</t>
  </si>
  <si>
    <t>Column1</t>
  </si>
  <si>
    <t>ΛΟΓΙΣΤΙΚΟΣ ΛΕΙΤΟΥΡΓΟΣ</t>
  </si>
  <si>
    <t>ΑΝΩΤΕΡΟΣ ΑΠΟΘΗΚΑΡΙΟΣ</t>
  </si>
  <si>
    <t>ΑΠΟΘΗΚΑΡΙΟΣ</t>
  </si>
  <si>
    <t>ΑΝΩΤΕΡΟΣ ΛΕΙΤΟΥΡΓΟΣ ΩΚΕΑΝΟΓΡΑΦΙΚΟΥ ΚΕΝΤΡΟΥ</t>
  </si>
  <si>
    <t>ΟΙΚΟΝΟΜΟΣ</t>
  </si>
  <si>
    <t>ΠΡΟΪΣΤΑΜΕΝΟΣ ΚΕΝΤΡΟΥ ΨΥΧΙΚΗΣ ΥΓΕΙΑΣ</t>
  </si>
  <si>
    <t>ΕΠΙΤΡΟΠΟΣ ΔΕΟΝΤΟΛΟΓΙΑΣ</t>
  </si>
  <si>
    <t>ΛΕΙΤΟΥΡΓΟΣ ΝΟΜΙΚΩΝ ΘΕΜΑΤΩΝ</t>
  </si>
  <si>
    <t>ΕΠΙΘΕΩΡΗΤΗΣ ΛΟΓΑΡΙΑΣΜΩΝ</t>
  </si>
  <si>
    <t>ΘΕΣΗ / ΘΕΣΕΙΣ</t>
  </si>
  <si>
    <t>Column2</t>
  </si>
  <si>
    <t>ΚΛΙΜΑΚΕΣ / ΣΥΝΔΙΑΣΜΕΝΕΣ ΚΛΙΜΑΚΕΣ ΘΕΣΕΩΝ ΠΑΝΕΠΙΣΤΗΜΙΟΥ ΚΥΠΡΟΥ</t>
  </si>
  <si>
    <t>Α1-A2-Α5(ΙΙ)</t>
  </si>
  <si>
    <t>ΒΟΗΘΟΣ ΓΡΑΦΕΙΟΥ (Σε υπηρεσία κατά την 31/12/2020)</t>
  </si>
  <si>
    <t>ΤΗΛΕΦΩΝΗΤΗΣ/ΤΡΙΑ (Σε υπηρεσία κατά την 31/12/2020)</t>
  </si>
  <si>
    <t>ΑΡΧΙΤΕΚΤΟΝΑΣ</t>
  </si>
  <si>
    <t>ΒΟΗΘΟΣ ΛΕΙΤΟΥΡΓΟΣ ΠΑΝΕΠΙΣΤΗΜΙΟΥ</t>
  </si>
  <si>
    <t>ΓΥΜΝΑΣΤΗΣ</t>
  </si>
  <si>
    <t>ΗΛΕΚΤΡΟΛΟΓΟΣ ΜΗΧΑΝΙΚΟΣ</t>
  </si>
  <si>
    <t>Διαφορά</t>
  </si>
  <si>
    <t>Προσαυξ.</t>
  </si>
  <si>
    <t>Διαφ/
Προσ. Χ12</t>
  </si>
  <si>
    <t>= μέσος όρος 1132 + 842</t>
  </si>
  <si>
    <t>Περίοδος</t>
  </si>
  <si>
    <t>1/1 - 30/9/2024</t>
  </si>
  <si>
    <t>1/10 - 31/12/2024</t>
  </si>
  <si>
    <t>1/1 - 31/12/2025</t>
  </si>
  <si>
    <t xml:space="preserve">Αύξησεις
Βασικού
Ποσοστό
</t>
  </si>
  <si>
    <t xml:space="preserve">Αύξησεις
Βασικού
Κατώτατο
</t>
  </si>
  <si>
    <t>Τιμαριθμικό 
Επίδομα
Ποσοστό</t>
  </si>
  <si>
    <t>Τιμαριθμικό 
Επίδομα
Κατώτατο</t>
  </si>
  <si>
    <t>Για το έτος / την περίοδο</t>
  </si>
  <si>
    <t>Αύξησεις
Βασικού</t>
  </si>
  <si>
    <t>Τιμαριθ-
μικό 
Επίδομα</t>
  </si>
  <si>
    <t>Μηνιαίος
Μισθός</t>
  </si>
  <si>
    <t>Column3</t>
  </si>
  <si>
    <t>Column4</t>
  </si>
  <si>
    <t>Απαιτού-
μενη 
Υπηρεσία (μήνες)</t>
  </si>
  <si>
    <t>Συσσωρε-
υμένη 
Απαιτού-
μενη 
Υπηρεσία 
(μήνες)</t>
  </si>
  <si>
    <t>1/1 - 30/6/2026</t>
  </si>
  <si>
    <t>1/7/2026 - 30/6/2027</t>
  </si>
  <si>
    <t>Πατήστε πάνω στον σύνδεσμο για να μεταβείτε στη Κλίμακα / στις Συνδιασμένες Κλίμακες της θέσης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</si>
</sst>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  <charset val="161"/>
    </font>
    <font>
      <b/>
      <sz val="10"/>
      <color theme="4" tint="-0.249977111117893"/>
      <name val="Arial"/>
      <family val="2"/>
      <charset val="161"/>
    </font>
    <font>
      <sz val="8"/>
      <name val="Arial"/>
      <family val="2"/>
    </font>
    <font>
      <b/>
      <sz val="10"/>
      <color theme="5" tint="-0.249977111117893"/>
      <name val="Arial"/>
      <family val="2"/>
      <charset val="161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  <charset val="161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4" fontId="0" fillId="0" borderId="0" xfId="0" applyNumberFormat="1" applyAlignment="1">
      <alignment horizontal="right" vertical="top"/>
    </xf>
    <xf numFmtId="0" fontId="2" fillId="0" borderId="0" xfId="0" applyFont="1"/>
    <xf numFmtId="0" fontId="0" fillId="0" borderId="0" xfId="0" applyAlignment="1">
      <alignment horizontal="center" vertical="top"/>
    </xf>
    <xf numFmtId="0" fontId="2" fillId="0" borderId="1" xfId="0" applyFont="1" applyBorder="1"/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top"/>
    </xf>
    <xf numFmtId="4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10" fontId="1" fillId="0" borderId="0" xfId="0" applyNumberFormat="1" applyFont="1" applyAlignment="1">
      <alignment horizontal="left" vertical="top" wrapText="1"/>
    </xf>
    <xf numFmtId="0" fontId="9" fillId="3" borderId="6" xfId="0" applyFont="1" applyFill="1" applyBorder="1" applyAlignment="1">
      <alignment horizontal="right" vertical="top" wrapText="1"/>
    </xf>
    <xf numFmtId="0" fontId="9" fillId="3" borderId="7" xfId="0" applyFont="1" applyFill="1" applyBorder="1" applyAlignment="1">
      <alignment horizontal="right" vertical="top" wrapText="1"/>
    </xf>
    <xf numFmtId="4" fontId="10" fillId="3" borderId="6" xfId="0" applyNumberFormat="1" applyFont="1" applyFill="1" applyBorder="1" applyAlignment="1">
      <alignment horizontal="right" vertical="top"/>
    </xf>
    <xf numFmtId="0" fontId="9" fillId="3" borderId="6" xfId="0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right" vertical="top"/>
    </xf>
    <xf numFmtId="4" fontId="10" fillId="2" borderId="6" xfId="0" applyNumberFormat="1" applyFont="1" applyFill="1" applyBorder="1" applyAlignment="1">
      <alignment horizontal="right" vertical="top"/>
    </xf>
    <xf numFmtId="10" fontId="10" fillId="2" borderId="6" xfId="2" applyNumberFormat="1" applyFont="1" applyFill="1" applyBorder="1" applyAlignment="1">
      <alignment horizontal="right" vertical="top"/>
    </xf>
    <xf numFmtId="4" fontId="10" fillId="2" borderId="7" xfId="0" applyNumberFormat="1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center" vertical="top"/>
    </xf>
    <xf numFmtId="10" fontId="10" fillId="3" borderId="6" xfId="2" applyNumberFormat="1" applyFont="1" applyFill="1" applyBorder="1" applyAlignment="1">
      <alignment horizontal="right" vertical="top"/>
    </xf>
    <xf numFmtId="4" fontId="10" fillId="3" borderId="7" xfId="0" applyNumberFormat="1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right" vertical="top"/>
    </xf>
    <xf numFmtId="0" fontId="10" fillId="3" borderId="2" xfId="0" applyFont="1" applyFill="1" applyBorder="1" applyAlignment="1">
      <alignment horizontal="center" vertical="top"/>
    </xf>
    <xf numFmtId="4" fontId="10" fillId="3" borderId="2" xfId="0" applyNumberFormat="1" applyFont="1" applyFill="1" applyBorder="1" applyAlignment="1">
      <alignment horizontal="right" vertical="top"/>
    </xf>
    <xf numFmtId="4" fontId="10" fillId="3" borderId="5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right" vertical="top"/>
    </xf>
    <xf numFmtId="10" fontId="10" fillId="2" borderId="2" xfId="2" applyNumberFormat="1" applyFont="1" applyFill="1" applyBorder="1" applyAlignment="1">
      <alignment horizontal="right" vertical="top"/>
    </xf>
    <xf numFmtId="4" fontId="10" fillId="2" borderId="5" xfId="0" applyNumberFormat="1" applyFont="1" applyFill="1" applyBorder="1" applyAlignment="1">
      <alignment horizontal="right" vertical="top"/>
    </xf>
    <xf numFmtId="0" fontId="2" fillId="4" borderId="0" xfId="0" applyFont="1" applyFill="1"/>
    <xf numFmtId="0" fontId="0" fillId="4" borderId="0" xfId="0" applyFill="1" applyAlignment="1">
      <alignment vertical="top"/>
    </xf>
    <xf numFmtId="0" fontId="4" fillId="4" borderId="0" xfId="0" applyFont="1" applyFill="1"/>
    <xf numFmtId="0" fontId="8" fillId="4" borderId="0" xfId="0" applyFont="1" applyFill="1" applyAlignment="1">
      <alignment horizontal="center" vertical="top"/>
    </xf>
    <xf numFmtId="0" fontId="0" fillId="4" borderId="0" xfId="0" applyFill="1"/>
    <xf numFmtId="4" fontId="7" fillId="5" borderId="0" xfId="0" applyNumberFormat="1" applyFont="1" applyFill="1" applyAlignment="1">
      <alignment horizontal="center" vertical="top"/>
    </xf>
    <xf numFmtId="4" fontId="0" fillId="4" borderId="0" xfId="0" applyNumberFormat="1" applyFill="1" applyAlignment="1">
      <alignment horizontal="right" vertical="top"/>
    </xf>
    <xf numFmtId="0" fontId="0" fillId="4" borderId="0" xfId="0" applyFill="1" applyAlignment="1">
      <alignment horizontal="right"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right" vertical="top" wrapText="1"/>
    </xf>
    <xf numFmtId="4" fontId="0" fillId="4" borderId="0" xfId="0" applyNumberFormat="1" applyFill="1" applyAlignment="1">
      <alignment vertical="top"/>
    </xf>
    <xf numFmtId="10" fontId="0" fillId="4" borderId="0" xfId="2" applyNumberFormat="1" applyFont="1" applyFill="1" applyAlignment="1">
      <alignment horizontal="right" vertical="top"/>
    </xf>
    <xf numFmtId="0" fontId="10" fillId="2" borderId="6" xfId="0" applyFont="1" applyFill="1" applyBorder="1"/>
    <xf numFmtId="4" fontId="10" fillId="2" borderId="6" xfId="2" applyNumberFormat="1" applyFont="1" applyFill="1" applyBorder="1" applyAlignment="1">
      <alignment horizontal="right" vertical="top"/>
    </xf>
    <xf numFmtId="0" fontId="10" fillId="3" borderId="6" xfId="0" applyFont="1" applyFill="1" applyBorder="1"/>
    <xf numFmtId="0" fontId="10" fillId="3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/>
    <xf numFmtId="0" fontId="0" fillId="4" borderId="0" xfId="0" quotePrefix="1" applyFill="1" applyAlignment="1">
      <alignment vertical="top"/>
    </xf>
    <xf numFmtId="0" fontId="2" fillId="6" borderId="0" xfId="0" applyFont="1" applyFill="1"/>
    <xf numFmtId="0" fontId="11" fillId="6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3" fillId="3" borderId="6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right" vertical="top" wrapText="1"/>
    </xf>
    <xf numFmtId="0" fontId="13" fillId="3" borderId="7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center" vertical="top"/>
    </xf>
    <xf numFmtId="4" fontId="12" fillId="2" borderId="6" xfId="0" applyNumberFormat="1" applyFont="1" applyFill="1" applyBorder="1" applyAlignment="1">
      <alignment horizontal="right" vertical="top"/>
    </xf>
    <xf numFmtId="10" fontId="12" fillId="2" borderId="6" xfId="0" applyNumberFormat="1" applyFont="1" applyFill="1" applyBorder="1" applyAlignment="1">
      <alignment horizontal="left" vertical="top"/>
    </xf>
    <xf numFmtId="4" fontId="12" fillId="2" borderId="7" xfId="0" applyNumberFormat="1" applyFont="1" applyFill="1" applyBorder="1" applyAlignment="1">
      <alignment horizontal="right" vertical="top"/>
    </xf>
    <xf numFmtId="0" fontId="12" fillId="3" borderId="6" xfId="0" applyFont="1" applyFill="1" applyBorder="1" applyAlignment="1">
      <alignment horizontal="center" vertical="top"/>
    </xf>
    <xf numFmtId="4" fontId="12" fillId="3" borderId="6" xfId="0" applyNumberFormat="1" applyFont="1" applyFill="1" applyBorder="1" applyAlignment="1">
      <alignment horizontal="right" vertical="top"/>
    </xf>
    <xf numFmtId="10" fontId="12" fillId="3" borderId="6" xfId="0" applyNumberFormat="1" applyFont="1" applyFill="1" applyBorder="1" applyAlignment="1">
      <alignment horizontal="left" vertical="top"/>
    </xf>
    <xf numFmtId="4" fontId="12" fillId="3" borderId="7" xfId="0" applyNumberFormat="1" applyFont="1" applyFill="1" applyBorder="1" applyAlignment="1">
      <alignment horizontal="right" vertical="top"/>
    </xf>
    <xf numFmtId="0" fontId="12" fillId="2" borderId="2" xfId="0" applyFont="1" applyFill="1" applyBorder="1" applyAlignment="1">
      <alignment horizontal="center" vertical="top"/>
    </xf>
    <xf numFmtId="4" fontId="12" fillId="2" borderId="2" xfId="0" applyNumberFormat="1" applyFont="1" applyFill="1" applyBorder="1" applyAlignment="1">
      <alignment horizontal="right" vertical="top"/>
    </xf>
    <xf numFmtId="10" fontId="12" fillId="2" borderId="2" xfId="0" applyNumberFormat="1" applyFont="1" applyFill="1" applyBorder="1" applyAlignment="1">
      <alignment horizontal="left" vertical="top"/>
    </xf>
    <xf numFmtId="4" fontId="12" fillId="2" borderId="5" xfId="0" applyNumberFormat="1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8" fillId="4" borderId="0" xfId="0" applyFont="1" applyFill="1" applyAlignment="1">
      <alignment horizontal="center" vertical="top"/>
    </xf>
    <xf numFmtId="4" fontId="7" fillId="5" borderId="2" xfId="0" applyNumberFormat="1" applyFont="1" applyFill="1" applyBorder="1" applyAlignment="1">
      <alignment horizontal="center" vertical="top"/>
    </xf>
    <xf numFmtId="4" fontId="7" fillId="5" borderId="4" xfId="0" applyNumberFormat="1" applyFont="1" applyFill="1" applyBorder="1" applyAlignment="1">
      <alignment horizontal="center" vertical="top"/>
    </xf>
    <xf numFmtId="4" fontId="7" fillId="5" borderId="3" xfId="0" applyNumberFormat="1" applyFont="1" applyFill="1" applyBorder="1" applyAlignment="1">
      <alignment horizontal="center" vertical="top"/>
    </xf>
    <xf numFmtId="0" fontId="5" fillId="0" borderId="0" xfId="1" applyAlignment="1">
      <alignment vertical="center"/>
    </xf>
    <xf numFmtId="0" fontId="5" fillId="0" borderId="0" xfId="1" applyAlignment="1">
      <alignment vertical="top"/>
    </xf>
    <xf numFmtId="4" fontId="7" fillId="3" borderId="6" xfId="0" applyNumberFormat="1" applyFont="1" applyFill="1" applyBorder="1" applyAlignment="1">
      <alignment horizontal="right" vertical="top"/>
    </xf>
  </cellXfs>
  <cellStyles count="3">
    <cellStyle name="Hyperlink" xfId="1" builtinId="8"/>
    <cellStyle name="Normal" xfId="0" builtinId="0"/>
    <cellStyle name="Per cent" xfId="2" builtinId="5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charset val="16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charset val="161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charset val="161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920;&#917;&#931;&#917;&#921;&#931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0</xdr:rowOff>
    </xdr:from>
    <xdr:to>
      <xdr:col>6</xdr:col>
      <xdr:colOff>361950</xdr:colOff>
      <xdr:row>19</xdr:row>
      <xdr:rowOff>0</xdr:rowOff>
    </xdr:to>
    <xdr:sp macro="" textlink="">
      <xdr:nvSpPr>
        <xdr:cNvPr id="3" name="Arrow: Curved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F0559C-544E-4F88-BB19-89EB8E65967A}"/>
            </a:ext>
          </a:extLst>
        </xdr:cNvPr>
        <xdr:cNvSpPr/>
      </xdr:nvSpPr>
      <xdr:spPr>
        <a:xfrm>
          <a:off x="4743450" y="485775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6</xdr:col>
      <xdr:colOff>361950</xdr:colOff>
      <xdr:row>21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F44EE-23FC-4544-AD9E-AFB7A6FD88BE}"/>
            </a:ext>
          </a:extLst>
        </xdr:cNvPr>
        <xdr:cNvSpPr/>
      </xdr:nvSpPr>
      <xdr:spPr>
        <a:xfrm>
          <a:off x="6991350" y="1781175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6</xdr:col>
      <xdr:colOff>361950</xdr:colOff>
      <xdr:row>20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4229D-2D59-42E6-89FA-D144DFFDF379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33</xdr:row>
      <xdr:rowOff>0</xdr:rowOff>
    </xdr:from>
    <xdr:to>
      <xdr:col>6</xdr:col>
      <xdr:colOff>361950</xdr:colOff>
      <xdr:row>34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B6F24-1C76-4C21-927F-5840D95A3F8B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6</xdr:col>
      <xdr:colOff>361950</xdr:colOff>
      <xdr:row>20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BB9C1-59E1-4DAE-AF98-4D5FCA82C970}"/>
            </a:ext>
          </a:extLst>
        </xdr:cNvPr>
        <xdr:cNvSpPr/>
      </xdr:nvSpPr>
      <xdr:spPr>
        <a:xfrm>
          <a:off x="601980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6</xdr:col>
      <xdr:colOff>361950</xdr:colOff>
      <xdr:row>18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6D0D9-2233-45DA-9CC9-0BCFCB0C478F}"/>
            </a:ext>
          </a:extLst>
        </xdr:cNvPr>
        <xdr:cNvSpPr/>
      </xdr:nvSpPr>
      <xdr:spPr>
        <a:xfrm>
          <a:off x="601980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</xdr:row>
      <xdr:rowOff>0</xdr:rowOff>
    </xdr:from>
    <xdr:to>
      <xdr:col>6</xdr:col>
      <xdr:colOff>361950</xdr:colOff>
      <xdr:row>30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8374E-76BA-4A38-846E-E665B55D3756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0</xdr:rowOff>
    </xdr:from>
    <xdr:to>
      <xdr:col>6</xdr:col>
      <xdr:colOff>361950</xdr:colOff>
      <xdr:row>19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0782FB-2CDD-42FA-8B71-B283D8A9DEC3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33</xdr:row>
      <xdr:rowOff>0</xdr:rowOff>
    </xdr:from>
    <xdr:to>
      <xdr:col>6</xdr:col>
      <xdr:colOff>361950</xdr:colOff>
      <xdr:row>34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ED798-3BF5-4CFF-8F4A-8A4DFB363A5B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6</xdr:col>
      <xdr:colOff>361950</xdr:colOff>
      <xdr:row>27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586D5F-F57F-496B-89F9-C24DE42033AF}"/>
            </a:ext>
          </a:extLst>
        </xdr:cNvPr>
        <xdr:cNvSpPr/>
      </xdr:nvSpPr>
      <xdr:spPr>
        <a:xfrm>
          <a:off x="53530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361950</xdr:colOff>
      <xdr:row>29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321E1-7BCC-4AAB-955F-1687D459B019}"/>
            </a:ext>
          </a:extLst>
        </xdr:cNvPr>
        <xdr:cNvSpPr/>
      </xdr:nvSpPr>
      <xdr:spPr>
        <a:xfrm>
          <a:off x="53530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0</xdr:rowOff>
    </xdr:from>
    <xdr:to>
      <xdr:col>6</xdr:col>
      <xdr:colOff>361950</xdr:colOff>
      <xdr:row>19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2971B1-2824-4CEC-B880-06466E34E6C3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43</xdr:row>
      <xdr:rowOff>0</xdr:rowOff>
    </xdr:from>
    <xdr:to>
      <xdr:col>6</xdr:col>
      <xdr:colOff>361950</xdr:colOff>
      <xdr:row>44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F4430F-1A02-4AD9-9369-0C69EB0CA9F0}"/>
            </a:ext>
          </a:extLst>
        </xdr:cNvPr>
        <xdr:cNvSpPr/>
      </xdr:nvSpPr>
      <xdr:spPr>
        <a:xfrm>
          <a:off x="6400800" y="1781175"/>
          <a:ext cx="361950" cy="80962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36</xdr:row>
      <xdr:rowOff>0</xdr:rowOff>
    </xdr:from>
    <xdr:to>
      <xdr:col>6</xdr:col>
      <xdr:colOff>361950</xdr:colOff>
      <xdr:row>37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EE1FE-1302-4A4F-B425-7EF7173CF854}"/>
            </a:ext>
          </a:extLst>
        </xdr:cNvPr>
        <xdr:cNvSpPr/>
      </xdr:nvSpPr>
      <xdr:spPr>
        <a:xfrm>
          <a:off x="6400800" y="1781175"/>
          <a:ext cx="361950" cy="80962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6</xdr:col>
      <xdr:colOff>361950</xdr:colOff>
      <xdr:row>21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4E77A-1569-4F70-BF67-7A069E5231ED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6</xdr:col>
      <xdr:colOff>361950</xdr:colOff>
      <xdr:row>21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62928-6C8A-4F9F-8F2F-B0D8F8F43BD0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21</xdr:row>
      <xdr:rowOff>0</xdr:rowOff>
    </xdr:from>
    <xdr:to>
      <xdr:col>6</xdr:col>
      <xdr:colOff>361950</xdr:colOff>
      <xdr:row>22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82BDE-E5AE-470C-9035-7CF967D0093B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6</xdr:col>
      <xdr:colOff>361950</xdr:colOff>
      <xdr:row>20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7E288-E99C-4198-ACDF-BAE5F7AB456E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</xdr:row>
      <xdr:rowOff>0</xdr:rowOff>
    </xdr:from>
    <xdr:to>
      <xdr:col>6</xdr:col>
      <xdr:colOff>361950</xdr:colOff>
      <xdr:row>17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8C4A9-AC28-4F11-A558-E785B032A5AC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29</xdr:row>
      <xdr:rowOff>0</xdr:rowOff>
    </xdr:from>
    <xdr:to>
      <xdr:col>6</xdr:col>
      <xdr:colOff>361950</xdr:colOff>
      <xdr:row>30</xdr:row>
      <xdr:rowOff>0</xdr:rowOff>
    </xdr:to>
    <xdr:sp macro="" textlink="">
      <xdr:nvSpPr>
        <xdr:cNvPr id="3" name="Arrow: Curved Lef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B0831-4AD5-4DB2-BA1A-3C6C3134F04C}"/>
            </a:ext>
          </a:extLst>
        </xdr:cNvPr>
        <xdr:cNvSpPr/>
      </xdr:nvSpPr>
      <xdr:spPr>
        <a:xfrm>
          <a:off x="4743450" y="485775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28</xdr:row>
      <xdr:rowOff>0</xdr:rowOff>
    </xdr:from>
    <xdr:to>
      <xdr:col>6</xdr:col>
      <xdr:colOff>361950</xdr:colOff>
      <xdr:row>29</xdr:row>
      <xdr:rowOff>0</xdr:rowOff>
    </xdr:to>
    <xdr:sp macro="" textlink="">
      <xdr:nvSpPr>
        <xdr:cNvPr id="2" name="Arrow: Curved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7C456-0415-4BCE-B49C-CB1C273D1579}"/>
            </a:ext>
          </a:extLst>
        </xdr:cNvPr>
        <xdr:cNvSpPr/>
      </xdr:nvSpPr>
      <xdr:spPr>
        <a:xfrm>
          <a:off x="5962650" y="323850"/>
          <a:ext cx="361950" cy="485775"/>
        </a:xfrm>
        <a:prstGeom prst="curved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7CDA5F2-404A-4894-BBA5-88B14D138BD7}" name="Table24" displayName="Table24" ref="B4:B58" totalsRowShown="0" headerRowDxfId="2" dataDxfId="1">
  <autoFilter ref="B4:B58" xr:uid="{87CDA5F2-404A-4894-BBA5-88B14D138BD7}"/>
  <tableColumns count="1">
    <tableColumn id="1" xr3:uid="{921D20D3-4EA8-44CB-9C80-CD84C7DD9F91}" name="Column1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Y80"/>
  <sheetViews>
    <sheetView tabSelected="1" workbookViewId="0"/>
  </sheetViews>
  <sheetFormatPr defaultColWidth="9.109375" defaultRowHeight="13.2" x14ac:dyDescent="0.25"/>
  <cols>
    <col min="1" max="1" width="9.109375" style="59"/>
    <col min="2" max="2" width="91.88671875" style="59" customWidth="1"/>
    <col min="3" max="16384" width="9.109375" style="59"/>
  </cols>
  <sheetData>
    <row r="1" spans="1:103" ht="1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</row>
    <row r="2" spans="1:103" ht="13.8" thickBot="1" x14ac:dyDescent="0.3">
      <c r="A2" s="58"/>
      <c r="B2" s="6" t="s">
        <v>335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</row>
    <row r="3" spans="1:103" x14ac:dyDescent="0.25">
      <c r="A3" s="58"/>
      <c r="B3" s="77" t="s">
        <v>365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</row>
    <row r="4" spans="1:103" hidden="1" x14ac:dyDescent="0.25">
      <c r="A4" s="58"/>
      <c r="B4" s="4" t="s">
        <v>323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</row>
    <row r="5" spans="1:103" ht="17.25" customHeight="1" x14ac:dyDescent="0.25">
      <c r="A5" s="58"/>
      <c r="B5" s="7" t="s">
        <v>284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</row>
    <row r="6" spans="1:103" ht="18" customHeight="1" x14ac:dyDescent="0.25">
      <c r="A6" s="58"/>
      <c r="B6" s="82" t="s">
        <v>332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</row>
    <row r="7" spans="1:103" x14ac:dyDescent="0.25">
      <c r="A7" s="58"/>
      <c r="B7" s="82" t="s">
        <v>5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</row>
    <row r="8" spans="1:103" x14ac:dyDescent="0.25">
      <c r="A8" s="58"/>
      <c r="B8" s="82" t="s">
        <v>14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</row>
    <row r="9" spans="1:103" ht="17.25" customHeight="1" x14ac:dyDescent="0.25">
      <c r="A9" s="58"/>
      <c r="B9" s="82" t="s">
        <v>18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</row>
    <row r="10" spans="1:103" ht="17.25" customHeight="1" x14ac:dyDescent="0.25">
      <c r="A10" s="58"/>
      <c r="B10" s="82" t="s">
        <v>17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</row>
    <row r="11" spans="1:103" ht="17.25" customHeight="1" x14ac:dyDescent="0.25">
      <c r="A11" s="58"/>
      <c r="B11" s="82" t="s">
        <v>10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</row>
    <row r="12" spans="1:103" ht="17.25" customHeight="1" x14ac:dyDescent="0.25">
      <c r="A12" s="58"/>
      <c r="B12" s="82" t="s">
        <v>22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</row>
    <row r="13" spans="1:103" ht="17.25" customHeight="1" x14ac:dyDescent="0.25">
      <c r="A13" s="58"/>
      <c r="B13" s="82" t="s">
        <v>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</row>
    <row r="14" spans="1:103" ht="17.25" customHeight="1" x14ac:dyDescent="0.25">
      <c r="A14" s="58"/>
      <c r="B14" s="82" t="s">
        <v>327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</row>
    <row r="15" spans="1:103" ht="17.25" customHeight="1" x14ac:dyDescent="0.25">
      <c r="A15" s="58"/>
      <c r="B15" s="82" t="s">
        <v>25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</row>
    <row r="16" spans="1:103" ht="17.25" customHeight="1" x14ac:dyDescent="0.25">
      <c r="A16" s="58"/>
      <c r="B16" s="82" t="s">
        <v>318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</row>
    <row r="17" spans="1:103" ht="17.25" customHeight="1" x14ac:dyDescent="0.25">
      <c r="A17" s="58"/>
      <c r="B17" s="82" t="s">
        <v>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</row>
    <row r="18" spans="1:103" ht="17.25" customHeight="1" x14ac:dyDescent="0.25">
      <c r="A18" s="58"/>
      <c r="B18" s="82" t="s">
        <v>329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</row>
    <row r="19" spans="1:103" ht="17.25" customHeight="1" x14ac:dyDescent="0.25">
      <c r="A19" s="58"/>
      <c r="B19" s="82" t="s">
        <v>312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</row>
    <row r="20" spans="1:103" ht="17.25" customHeight="1" x14ac:dyDescent="0.25">
      <c r="A20" s="58"/>
      <c r="B20" s="82" t="s">
        <v>313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</row>
    <row r="21" spans="1:103" ht="17.25" customHeight="1" x14ac:dyDescent="0.25">
      <c r="A21" s="58"/>
      <c r="B21" s="82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</row>
    <row r="22" spans="1:103" ht="17.25" customHeight="1" x14ac:dyDescent="0.25">
      <c r="A22" s="58"/>
      <c r="B22" s="82" t="s">
        <v>315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</row>
    <row r="23" spans="1:103" ht="17.25" customHeight="1" x14ac:dyDescent="0.25">
      <c r="A23" s="58"/>
      <c r="B23" s="82" t="s">
        <v>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</row>
    <row r="24" spans="1:103" ht="17.25" customHeight="1" x14ac:dyDescent="0.25">
      <c r="A24" s="58"/>
      <c r="B24" s="82" t="s">
        <v>317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</row>
    <row r="25" spans="1:103" ht="17.25" customHeight="1" x14ac:dyDescent="0.25">
      <c r="A25" s="58"/>
      <c r="B25" s="82" t="s">
        <v>316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</row>
    <row r="26" spans="1:103" ht="17.25" customHeight="1" x14ac:dyDescent="0.25">
      <c r="A26" s="58"/>
      <c r="B26" s="82" t="s">
        <v>319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</row>
    <row r="27" spans="1:103" ht="17.25" customHeight="1" x14ac:dyDescent="0.25">
      <c r="A27" s="58"/>
      <c r="B27" s="82" t="s">
        <v>314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</row>
    <row r="28" spans="1:103" ht="17.25" customHeight="1" x14ac:dyDescent="0.25">
      <c r="A28" s="58"/>
      <c r="B28" s="82" t="s">
        <v>7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</row>
    <row r="29" spans="1:103" ht="17.25" customHeight="1" x14ac:dyDescent="0.25">
      <c r="A29" s="58"/>
      <c r="B29" s="82" t="s">
        <v>326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</row>
    <row r="30" spans="1:103" ht="17.25" customHeight="1" x14ac:dyDescent="0.25">
      <c r="A30" s="58"/>
      <c r="B30" s="82" t="s">
        <v>20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</row>
    <row r="31" spans="1:103" ht="17.25" customHeight="1" x14ac:dyDescent="0.25">
      <c r="A31" s="58"/>
      <c r="B31" s="82" t="s">
        <v>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</row>
    <row r="32" spans="1:103" ht="17.25" customHeight="1" x14ac:dyDescent="0.25">
      <c r="A32" s="58"/>
      <c r="B32" s="82" t="s">
        <v>337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</row>
    <row r="33" spans="1:103" ht="17.25" customHeight="1" x14ac:dyDescent="0.25">
      <c r="A33" s="58"/>
      <c r="B33" s="82" t="s">
        <v>28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</row>
    <row r="34" spans="1:103" ht="17.25" customHeight="1" x14ac:dyDescent="0.25">
      <c r="A34" s="58"/>
      <c r="B34" s="82" t="s">
        <v>16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</row>
    <row r="35" spans="1:103" ht="17.25" customHeight="1" x14ac:dyDescent="0.25">
      <c r="A35" s="58"/>
      <c r="B35" s="82" t="s">
        <v>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</row>
    <row r="36" spans="1:103" ht="16.8" customHeight="1" x14ac:dyDescent="0.25">
      <c r="A36" s="58"/>
      <c r="B36" s="82" t="s">
        <v>24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</row>
    <row r="37" spans="1:103" ht="17.25" customHeight="1" x14ac:dyDescent="0.25">
      <c r="A37" s="58"/>
      <c r="B37" s="82" t="s">
        <v>19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</row>
    <row r="38" spans="1:103" ht="17.25" customHeight="1" x14ac:dyDescent="0.25">
      <c r="A38" s="58"/>
      <c r="B38" s="82" t="s">
        <v>338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</row>
    <row r="39" spans="1:103" ht="17.25" customHeight="1" x14ac:dyDescent="0.25">
      <c r="A39" s="58"/>
      <c r="B39" s="82" t="s">
        <v>324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</row>
    <row r="40" spans="1:103" ht="17.25" customHeight="1" x14ac:dyDescent="0.25">
      <c r="A40" s="58"/>
      <c r="B40" s="82" t="s">
        <v>340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</row>
    <row r="41" spans="1:103" ht="17.25" customHeight="1" x14ac:dyDescent="0.25">
      <c r="A41" s="58"/>
      <c r="B41" s="82" t="s">
        <v>15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</row>
    <row r="42" spans="1:103" ht="17.25" customHeight="1" x14ac:dyDescent="0.25">
      <c r="A42" s="58"/>
      <c r="B42" s="82" t="s">
        <v>328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</row>
    <row r="43" spans="1:103" ht="17.25" customHeight="1" x14ac:dyDescent="0.25">
      <c r="A43" s="58"/>
      <c r="B43" s="82" t="s">
        <v>341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</row>
    <row r="44" spans="1:103" ht="17.25" customHeight="1" x14ac:dyDescent="0.25">
      <c r="A44" s="58"/>
      <c r="B44" s="82" t="s">
        <v>27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</row>
    <row r="45" spans="1:103" s="4" customFormat="1" ht="17.25" customHeight="1" x14ac:dyDescent="0.25">
      <c r="A45" s="57"/>
      <c r="B45" s="82" t="s">
        <v>9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</row>
    <row r="46" spans="1:103" s="4" customFormat="1" ht="17.25" customHeight="1" x14ac:dyDescent="0.25">
      <c r="A46" s="57"/>
      <c r="B46" s="82" t="s">
        <v>29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</row>
    <row r="47" spans="1:103" ht="17.25" customHeight="1" x14ac:dyDescent="0.25">
      <c r="A47" s="58"/>
      <c r="B47" s="82" t="s">
        <v>325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</row>
    <row r="48" spans="1:103" ht="17.25" customHeight="1" x14ac:dyDescent="0.25">
      <c r="A48" s="58"/>
      <c r="B48" s="82" t="s">
        <v>12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</row>
    <row r="49" spans="1:103" ht="17.25" customHeight="1" x14ac:dyDescent="0.25">
      <c r="A49" s="58"/>
      <c r="B49" s="82" t="s">
        <v>8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</row>
    <row r="50" spans="1:103" ht="17.25" customHeight="1" x14ac:dyDescent="0.25">
      <c r="A50" s="58"/>
      <c r="B50" s="82" t="s">
        <v>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</row>
    <row r="51" spans="1:103" ht="17.25" customHeight="1" x14ac:dyDescent="0.25">
      <c r="A51" s="58"/>
      <c r="B51" s="82" t="s">
        <v>13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</row>
    <row r="52" spans="1:103" ht="17.25" customHeight="1" x14ac:dyDescent="0.25">
      <c r="A52" s="58"/>
      <c r="B52" s="82" t="s">
        <v>11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</row>
    <row r="53" spans="1:103" ht="17.25" customHeight="1" x14ac:dyDescent="0.25">
      <c r="A53" s="58"/>
      <c r="B53" s="82" t="s">
        <v>339</v>
      </c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</row>
    <row r="54" spans="1:103" ht="17.25" customHeight="1" x14ac:dyDescent="0.25">
      <c r="A54" s="58"/>
      <c r="B54" s="82" t="s">
        <v>330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</row>
    <row r="55" spans="1:103" ht="17.25" customHeight="1" x14ac:dyDescent="0.25">
      <c r="A55" s="58"/>
      <c r="B55" s="82" t="s">
        <v>342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</row>
    <row r="56" spans="1:103" ht="17.25" customHeight="1" x14ac:dyDescent="0.25">
      <c r="A56" s="58"/>
      <c r="B56" s="82" t="s">
        <v>331</v>
      </c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</row>
    <row r="57" spans="1:103" ht="17.25" customHeight="1" x14ac:dyDescent="0.25">
      <c r="A57" s="58"/>
      <c r="B57" s="82" t="s">
        <v>26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</row>
    <row r="58" spans="1:103" ht="17.25" customHeight="1" x14ac:dyDescent="0.25">
      <c r="A58" s="58"/>
      <c r="B58" s="82" t="s">
        <v>21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</row>
    <row r="59" spans="1:103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103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</row>
    <row r="61" spans="1:103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</row>
    <row r="62" spans="1:103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</row>
    <row r="63" spans="1:103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</row>
    <row r="64" spans="1:103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</row>
    <row r="65" spans="1:2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</row>
    <row r="68" spans="1:2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</row>
    <row r="69" spans="1:2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  <row r="70" spans="1:2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</row>
    <row r="71" spans="1:2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</row>
    <row r="72" spans="1:2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</row>
    <row r="73" spans="1:2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</row>
    <row r="74" spans="1:2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</row>
    <row r="75" spans="1:2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</row>
    <row r="76" spans="1:2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spans="1:2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</row>
    <row r="78" spans="1:2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</row>
    <row r="79" spans="1:2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</row>
    <row r="80" spans="1:2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</row>
  </sheetData>
  <sheetProtection algorithmName="SHA-512" hashValue="qMLgB/X5AMZj60DowphDv4v451SP9lG37tm5bC0uZ/CuJykvAkL0smucKB4fU0+NdTiFHxxleXMMlG/69hHUGA==" saltValue="SxumF+6oFBICQjyTg9L1Vg==" spinCount="100000" sheet="1" objects="1" scenarios="1"/>
  <phoneticPr fontId="0" type="noConversion"/>
  <hyperlinks>
    <hyperlink ref="B6" location="'A10(Ι)'!Print_Area" display="ΕΠΙΘΕΩΡΗΤΗΣ ΛΟΓΑΡΙΑΣΜΩΝ" xr:uid="{16A135BF-AAA0-4796-B57F-6C0F8EFBB29B}"/>
    <hyperlink ref="B7:B8" location="'A10(Ι)'!Print_Area" display="ΑΝΩΤΕΡΟΣ ΤΕΧΝΙΚΟΣ ΜΗΧΑΝΙΚΟΣ" xr:uid="{7AF31593-7EE0-4959-B035-DDFBC52F06BE}"/>
    <hyperlink ref="B9" location="'A11(II)'!Print_Area" display="ΛΕΙΤΟΥΡΓΟΣ ΠΑΝΕΠΙΣΤΗΜΙΟΥ Α΄" xr:uid="{8B085D5E-125C-42F9-B03C-69DE2E495BE1}"/>
    <hyperlink ref="B10" location="'Α11-Α12 '!Print_Area" display="ΛΟΓΙΣΤΗΣ 1ΗΣ ΤΑΞΗΣ" xr:uid="{06227A4D-87A6-4AE8-BC45-7BFF28FDB315}"/>
    <hyperlink ref="B11" location="Α12!Print_Area" display="ΕΙΔΙΚΟ ΕΚΠΑΙΔΕΥΤΙΚΟ ΠΡΟΣΩΠΙΚΟ Α" xr:uid="{81AD39F9-2074-4C78-91F9-CC672973EECE}"/>
    <hyperlink ref="B12" location="'Α12-Α13'!Print_Area" display="ΛΕΚΤΟΡΑΣ" xr:uid="{DCC80B84-3768-4E46-9BC9-28EE3AEC6CB1}"/>
    <hyperlink ref="B13:B18" location="'Α13(II)'!Print_Area" display="ΑΝΩΤΕΡΟΣ ΛΕΙΤΟΥΡΓΟΣ ΠΑΝΕΠΙΣΤΗΜΙΟΥ" xr:uid="{46B6FC38-B7A7-48AE-9B1C-AB44BFC3DB8C}"/>
    <hyperlink ref="B19:B21" location="'Α13-Α14'!Print_Area" display="ΔΙΕΥΘΥΝΤΗΣ ΚΕΝΤΡΟΥ ΓΛΩΣΣΩΝ" xr:uid="{5ED124EB-1F1A-4665-9E3A-FE547C8FD6D8}"/>
    <hyperlink ref="B22:B25" location="'Α14(II)'!Print_Area" display="ΔΙΕΥΘΥΝΤΗΣ ΒΙΒΛΙΟΘΗΚΗΣ" xr:uid="{22FAE326-DBBA-45E8-8435-F4224DC93499}"/>
    <hyperlink ref="B26" location="'Α14-Α15'!Print_Area" display="ΑΝΑΠΛΗΡΩΤΗΣ ΚΑΘΗΓΗΤΗΣ" xr:uid="{AAAF2FEB-0765-4DB6-B25C-00DB222C42A7}"/>
    <hyperlink ref="B27:B28" location="'Α15-Α16'!Print_Area" display="ΔΙΕΥΘΥΝΤΗΣ ΔΙΟΙΚΗΣΗΣΗ ΚΑΙ ΟΙΚΟΝΟΜΙΚΩΝ" xr:uid="{3EFDDE69-174C-4D9E-8485-FF816E204F60}"/>
    <hyperlink ref="B29:B38" location="'Α2-Α5-Α7(ΙΙ)'!Print_Area" display="ΑΠΟΘΗΚΑΡΙΟΣ" xr:uid="{135CC05A-EF0D-4417-A95D-9683918AACD9}"/>
    <hyperlink ref="B39" location="'Α4-Α7(ΙΙ) (Πτυχ.)'!Print_Area" display="ΛΟΓΙΣΤΙΚΟΣ ΛΕΙΤΟΥΡΓΟΣ" xr:uid="{B4730AFC-169F-4940-82BF-89108E609384}"/>
    <hyperlink ref="B40:B41" location="'Α5 2η-Α7-Α8'!Print_Area" display="ΒΟΗΘΟΣ ΛΕΙΤΟΥΡΓΟΣ ΠΑΝΕΠΙΣΤΗΜΙΟΥ" xr:uid="{47F954C3-62F0-4FCE-BE97-A2570E82A0D2}"/>
    <hyperlink ref="B42" location="'Α5-Α7'!Print_Area" display="ΟΙΚΟΝΟΜΟΣ" xr:uid="{3810B849-F00D-4F29-8F5C-27074650EE18}"/>
    <hyperlink ref="B43:B46" location="'Α8-Α10-Α11'!Print_Area" display="ΓΥΜΝΑΣΤΗΣ" xr:uid="{3E72A963-CD4F-4936-9131-D5CAE96BBC9B}"/>
    <hyperlink ref="B47:B51" location="'Α8-Α9(I)'!Print_Area" display="ΑΝΩΤΕΡΟΣ ΑΠΟΘΗΚΑΡΙΟΣ" xr:uid="{AC281D4D-286C-421D-8062-B5B75F7F932E}"/>
    <hyperlink ref="B52" location="'Α9(Ι)'!Print_Area" display="ΤΕΧΝΙΚΟΣ ΜΗΧΑΝΙΚΟΣ 1ΗΣ ΤΑΞΗΣ" xr:uid="{D7ECB70A-31B3-464F-88B3-3D1D3B015B12}"/>
    <hyperlink ref="B53:B58" location="'Α9-Α11-Α12'!Print_Area" display="ΑΡΧΙΤΕΚΤΟΝΑΣ" xr:uid="{E24B8F7D-E25E-4071-82B1-974155A3FA3C}"/>
  </hyperlinks>
  <pageMargins left="0.75" right="0.75" top="1" bottom="1" header="0.5" footer="0.5"/>
  <pageSetup paperSize="9" scale="74" orientation="portrait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CB29-2BA5-4C03-8E3D-A5EB76CF1F67}">
  <sheetPr codeName="Sheet9"/>
  <dimension ref="A1:N25"/>
  <sheetViews>
    <sheetView zoomScale="99" zoomScaleNormal="99" workbookViewId="0">
      <selection activeCell="R43" sqref="R43"/>
    </sheetView>
  </sheetViews>
  <sheetFormatPr defaultRowHeight="13.2" x14ac:dyDescent="0.25"/>
  <cols>
    <col min="1" max="1" width="3.88671875" customWidth="1"/>
    <col min="2" max="2" width="8.21875" customWidth="1"/>
    <col min="3" max="3" width="7.7773437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22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291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67.5" customHeight="1" x14ac:dyDescent="0.25">
      <c r="A7" s="60" t="s">
        <v>30</v>
      </c>
      <c r="B7" s="61" t="s">
        <v>361</v>
      </c>
      <c r="C7" s="61" t="s">
        <v>362</v>
      </c>
      <c r="D7" s="62" t="s">
        <v>34</v>
      </c>
      <c r="E7" s="62" t="s">
        <v>283</v>
      </c>
      <c r="F7" s="62" t="s">
        <v>31</v>
      </c>
      <c r="G7" s="62" t="s">
        <v>32</v>
      </c>
      <c r="H7" s="62" t="s">
        <v>356</v>
      </c>
      <c r="I7" s="62" t="s">
        <v>323</v>
      </c>
      <c r="J7" s="62" t="s">
        <v>334</v>
      </c>
      <c r="K7" s="62" t="s">
        <v>357</v>
      </c>
      <c r="L7" s="62" t="s">
        <v>359</v>
      </c>
      <c r="M7" s="62" t="s">
        <v>360</v>
      </c>
      <c r="N7" s="63" t="s">
        <v>358</v>
      </c>
    </row>
    <row r="8" spans="1:14" x14ac:dyDescent="0.25">
      <c r="A8" s="64">
        <v>1</v>
      </c>
      <c r="B8" s="64"/>
      <c r="C8" s="64"/>
      <c r="D8" s="84" t="s">
        <v>221</v>
      </c>
      <c r="E8" s="69">
        <f>VLOOKUP($D8,'ΚΛΙΜΑΚΕΣ-ΒΑΘΜΙΔΕΣ'!$A$1:$C$247,2,FALSE)</f>
        <v>2102</v>
      </c>
      <c r="F8" s="69">
        <f>VLOOKUP($D8,'ΚΛΙΜΑΚΕΣ-ΒΑΘΜΙΔΕΣ'!$A$1:$C$247,3,FALSE)</f>
        <v>44978</v>
      </c>
      <c r="G8" s="69">
        <f t="shared" ref="G8" si="0">ROUND(F8/12,2)</f>
        <v>3748.17</v>
      </c>
      <c r="H8" s="69">
        <f t="shared" ref="H8" si="1">IF((G8*I8)&gt;J8,G8*I8,J8)</f>
        <v>56.222549999999998</v>
      </c>
      <c r="I8" s="70">
        <f>VLOOKUP($H$5,δεδομένα!$A$2:$E$20,2,FALSE)</f>
        <v>1.4999999999999999E-2</v>
      </c>
      <c r="J8" s="69">
        <f>VLOOKUP($H$5,δεδομένα!$A$2:$E$20,3,FALSE)</f>
        <v>27.61</v>
      </c>
      <c r="K8" s="69">
        <f t="shared" ref="K8" si="2">IF((G8+H8)*L8&gt;M8,(G8+H8)*L8,M8)</f>
        <v>482.01653608500004</v>
      </c>
      <c r="L8" s="70">
        <f>VLOOKUP($H$5,δεδομένα!$A$2:$E$20,4,FALSE)</f>
        <v>0.12670000000000001</v>
      </c>
      <c r="M8" s="69">
        <f>VLOOKUP(H$5,δεδομένα!$A$2:$E$20,5,FALSE)</f>
        <v>165.17</v>
      </c>
      <c r="N8" s="71">
        <f t="shared" ref="N8" si="3">G8+H8+K8</f>
        <v>4286.4090860850001</v>
      </c>
    </row>
    <row r="9" spans="1:14" x14ac:dyDescent="0.25">
      <c r="A9" s="68">
        <v>2</v>
      </c>
      <c r="B9" s="68">
        <v>12</v>
      </c>
      <c r="C9" s="68">
        <v>12</v>
      </c>
      <c r="D9" s="69" t="s">
        <v>222</v>
      </c>
      <c r="E9" s="69">
        <f>VLOOKUP($D9,'ΚΛΙΜΑΚΕΣ-ΒΑΘΜΙΔΕΣ'!$A$1:$C$247,2,FALSE)</f>
        <v>2102</v>
      </c>
      <c r="F9" s="69">
        <f>VLOOKUP($D9,'ΚΛΙΜΑΚΕΣ-ΒΑΘΜΙΔΕΣ'!$A$1:$C$247,3,FALSE)</f>
        <v>47080</v>
      </c>
      <c r="G9" s="69">
        <f t="shared" ref="G9:G17" si="4">ROUND(F9/12,2)</f>
        <v>3923.33</v>
      </c>
      <c r="H9" s="69">
        <f t="shared" ref="H8:H18" si="5">IF((G9*I9)&gt;J9,G9*I9,J9)</f>
        <v>58.84995</v>
      </c>
      <c r="I9" s="70">
        <f>VLOOKUP($H$5,δεδομένα!$A$2:$E$20,2,FALSE)</f>
        <v>1.4999999999999999E-2</v>
      </c>
      <c r="J9" s="69">
        <f>VLOOKUP($H$5,δεδομένα!$A$2:$E$20,3,FALSE)</f>
        <v>27.61</v>
      </c>
      <c r="K9" s="69">
        <f t="shared" ref="K8:K18" si="6">IF((G9+H9)*L9&gt;M9,(G9+H9)*L9,M9)</f>
        <v>504.542199665</v>
      </c>
      <c r="L9" s="70">
        <f>VLOOKUP($H$5,δεδομένα!$A$2:$E$20,4,FALSE)</f>
        <v>0.12670000000000001</v>
      </c>
      <c r="M9" s="69">
        <f>VLOOKUP(H$5,δεδομένα!$A$2:$E$20,5,FALSE)</f>
        <v>165.17</v>
      </c>
      <c r="N9" s="71">
        <f t="shared" ref="N8:N18" si="7">G9+H9+K9</f>
        <v>4486.722149665</v>
      </c>
    </row>
    <row r="10" spans="1:14" x14ac:dyDescent="0.25">
      <c r="A10" s="64">
        <v>3</v>
      </c>
      <c r="B10" s="64">
        <v>12</v>
      </c>
      <c r="C10" s="64">
        <f>+C9+'Α12-Α13'!$B10</f>
        <v>24</v>
      </c>
      <c r="D10" s="65" t="s">
        <v>223</v>
      </c>
      <c r="E10" s="65">
        <f>VLOOKUP($D10,'ΚΛΙΜΑΚΕΣ-ΒΑΘΜΙΔΕΣ'!$A$1:$C$247,2,FALSE)</f>
        <v>2102</v>
      </c>
      <c r="F10" s="65">
        <f>VLOOKUP($D10,'ΚΛΙΜΑΚΕΣ-ΒΑΘΜΙΔΕΣ'!$A$1:$C$247,3,FALSE)</f>
        <v>49182</v>
      </c>
      <c r="G10" s="65">
        <f t="shared" si="4"/>
        <v>4098.5</v>
      </c>
      <c r="H10" s="65">
        <f t="shared" si="5"/>
        <v>61.477499999999999</v>
      </c>
      <c r="I10" s="66">
        <f>VLOOKUP($H$5,δεδομένα!$A$2:$E$20,2,FALSE)</f>
        <v>1.4999999999999999E-2</v>
      </c>
      <c r="J10" s="65">
        <f>VLOOKUP($H$5,δεδομένα!$A$2:$E$20,3,FALSE)</f>
        <v>27.61</v>
      </c>
      <c r="K10" s="65">
        <f t="shared" si="6"/>
        <v>527.06914925000001</v>
      </c>
      <c r="L10" s="66">
        <f>VLOOKUP($H$5,δεδομένα!$A$2:$E$20,4,FALSE)</f>
        <v>0.12670000000000001</v>
      </c>
      <c r="M10" s="65">
        <f>VLOOKUP(H$5,δεδομένα!$A$2:$E$20,5,FALSE)</f>
        <v>165.17</v>
      </c>
      <c r="N10" s="67">
        <f t="shared" si="7"/>
        <v>4687.04664925</v>
      </c>
    </row>
    <row r="11" spans="1:14" x14ac:dyDescent="0.25">
      <c r="A11" s="68">
        <v>4</v>
      </c>
      <c r="B11" s="68">
        <v>12</v>
      </c>
      <c r="C11" s="68">
        <f>+C10+'Α12-Α13'!$B11</f>
        <v>36</v>
      </c>
      <c r="D11" s="69" t="s">
        <v>224</v>
      </c>
      <c r="E11" s="69">
        <f>VLOOKUP($D11,'ΚΛΙΜΑΚΕΣ-ΒΑΘΜΙΔΕΣ'!$A$1:$C$247,2,FALSE)</f>
        <v>2102</v>
      </c>
      <c r="F11" s="69">
        <f>VLOOKUP($D11,'ΚΛΙΜΑΚΕΣ-ΒΑΘΜΙΔΕΣ'!$A$1:$C$247,3,FALSE)</f>
        <v>51284</v>
      </c>
      <c r="G11" s="69">
        <f t="shared" si="4"/>
        <v>4273.67</v>
      </c>
      <c r="H11" s="69">
        <f t="shared" si="5"/>
        <v>64.105050000000006</v>
      </c>
      <c r="I11" s="70">
        <f>VLOOKUP($H$5,δεδομένα!$A$2:$E$20,2,FALSE)</f>
        <v>1.4999999999999999E-2</v>
      </c>
      <c r="J11" s="69">
        <f>VLOOKUP($H$5,δεδομένα!$A$2:$E$20,3,FALSE)</f>
        <v>27.61</v>
      </c>
      <c r="K11" s="69">
        <f t="shared" si="6"/>
        <v>549.59609883500002</v>
      </c>
      <c r="L11" s="70">
        <f>VLOOKUP($H$5,δεδομένα!$A$2:$E$20,4,FALSE)</f>
        <v>0.12670000000000001</v>
      </c>
      <c r="M11" s="69">
        <f>VLOOKUP(H$5,δεδομένα!$A$2:$E$20,5,FALSE)</f>
        <v>165.17</v>
      </c>
      <c r="N11" s="71">
        <f t="shared" si="7"/>
        <v>4887.371148835</v>
      </c>
    </row>
    <row r="12" spans="1:14" x14ac:dyDescent="0.25">
      <c r="A12" s="64">
        <v>5</v>
      </c>
      <c r="B12" s="64">
        <v>12</v>
      </c>
      <c r="C12" s="64">
        <f>+C11+'Α12-Α13'!$B12</f>
        <v>48</v>
      </c>
      <c r="D12" s="65" t="s">
        <v>225</v>
      </c>
      <c r="E12" s="65">
        <f>VLOOKUP($D12,'ΚΛΙΜΑΚΕΣ-ΒΑΘΜΙΔΕΣ'!$A$1:$C$247,2,FALSE)</f>
        <v>2102</v>
      </c>
      <c r="F12" s="65">
        <f>VLOOKUP($D12,'ΚΛΙΜΑΚΕΣ-ΒΑΘΜΙΔΕΣ'!$A$1:$C$247,3,FALSE)</f>
        <v>53386</v>
      </c>
      <c r="G12" s="65">
        <f t="shared" si="4"/>
        <v>4448.83</v>
      </c>
      <c r="H12" s="65">
        <f t="shared" si="5"/>
        <v>66.73245</v>
      </c>
      <c r="I12" s="66">
        <f>VLOOKUP($H$5,δεδομένα!$A$2:$E$20,2,FALSE)</f>
        <v>1.4999999999999999E-2</v>
      </c>
      <c r="J12" s="65">
        <f>VLOOKUP($H$5,δεδομένα!$A$2:$E$20,3,FALSE)</f>
        <v>27.61</v>
      </c>
      <c r="K12" s="65">
        <f t="shared" si="6"/>
        <v>572.12176241500003</v>
      </c>
      <c r="L12" s="66">
        <f>VLOOKUP($H$5,δεδομένα!$A$2:$E$20,4,FALSE)</f>
        <v>0.12670000000000001</v>
      </c>
      <c r="M12" s="65">
        <f>VLOOKUP(H$5,δεδομένα!$A$2:$E$20,5,FALSE)</f>
        <v>165.17</v>
      </c>
      <c r="N12" s="67">
        <f t="shared" si="7"/>
        <v>5087.6842124150007</v>
      </c>
    </row>
    <row r="13" spans="1:14" x14ac:dyDescent="0.25">
      <c r="A13" s="68">
        <v>6</v>
      </c>
      <c r="B13" s="68">
        <v>12</v>
      </c>
      <c r="C13" s="68">
        <f>+C12+'Α12-Α13'!$B13</f>
        <v>60</v>
      </c>
      <c r="D13" s="69" t="s">
        <v>226</v>
      </c>
      <c r="E13" s="69">
        <f>VLOOKUP($D13,'ΚΛΙΜΑΚΕΣ-ΒΑΘΜΙΔΕΣ'!$A$1:$C$247,2,FALSE)</f>
        <v>2102</v>
      </c>
      <c r="F13" s="69">
        <f>VLOOKUP($D13,'ΚΛΙΜΑΚΕΣ-ΒΑΘΜΙΔΕΣ'!$A$1:$C$247,3,FALSE)</f>
        <v>55488</v>
      </c>
      <c r="G13" s="69">
        <f t="shared" si="4"/>
        <v>4624</v>
      </c>
      <c r="H13" s="69">
        <f t="shared" si="5"/>
        <v>69.36</v>
      </c>
      <c r="I13" s="70">
        <f>VLOOKUP($H$5,δεδομένα!$A$2:$E$20,2,FALSE)</f>
        <v>1.4999999999999999E-2</v>
      </c>
      <c r="J13" s="69">
        <f>VLOOKUP($H$5,δεδομένα!$A$2:$E$20,3,FALSE)</f>
        <v>27.61</v>
      </c>
      <c r="K13" s="69">
        <f t="shared" si="6"/>
        <v>594.64871200000005</v>
      </c>
      <c r="L13" s="70">
        <f>VLOOKUP($H$5,δεδομένα!$A$2:$E$20,4,FALSE)</f>
        <v>0.12670000000000001</v>
      </c>
      <c r="M13" s="69">
        <f>VLOOKUP(H$5,δεδομένα!$A$2:$E$20,5,FALSE)</f>
        <v>165.17</v>
      </c>
      <c r="N13" s="71">
        <f t="shared" si="7"/>
        <v>5288.0087119999998</v>
      </c>
    </row>
    <row r="14" spans="1:14" x14ac:dyDescent="0.25">
      <c r="A14" s="64">
        <v>7</v>
      </c>
      <c r="B14" s="64">
        <v>12</v>
      </c>
      <c r="C14" s="64">
        <f>+C13+'Α12-Α13'!$B14</f>
        <v>72</v>
      </c>
      <c r="D14" s="65" t="s">
        <v>227</v>
      </c>
      <c r="E14" s="65">
        <f>VLOOKUP($D14,'ΚΛΙΜΑΚΕΣ-ΒΑΘΜΙΔΕΣ'!$A$1:$C$247,2,FALSE)</f>
        <v>2102</v>
      </c>
      <c r="F14" s="65">
        <f>VLOOKUP($D14,'ΚΛΙΜΑΚΕΣ-ΒΑΘΜΙΔΕΣ'!$A$1:$C$247,3,FALSE)</f>
        <v>57590</v>
      </c>
      <c r="G14" s="65">
        <f t="shared" si="4"/>
        <v>4799.17</v>
      </c>
      <c r="H14" s="65">
        <f t="shared" si="5"/>
        <v>71.987549999999999</v>
      </c>
      <c r="I14" s="66">
        <f>VLOOKUP($H$5,δεδομένα!$A$2:$E$20,2,FALSE)</f>
        <v>1.4999999999999999E-2</v>
      </c>
      <c r="J14" s="65">
        <f>VLOOKUP($H$5,δεδομένα!$A$2:$E$20,3,FALSE)</f>
        <v>27.61</v>
      </c>
      <c r="K14" s="65">
        <f t="shared" si="6"/>
        <v>617.17566158500006</v>
      </c>
      <c r="L14" s="66">
        <f>VLOOKUP($H$5,δεδομένα!$A$2:$E$20,4,FALSE)</f>
        <v>0.12670000000000001</v>
      </c>
      <c r="M14" s="65">
        <f>VLOOKUP(H$5,δεδομένα!$A$2:$E$20,5,FALSE)</f>
        <v>165.17</v>
      </c>
      <c r="N14" s="67">
        <f t="shared" si="7"/>
        <v>5488.3332115849998</v>
      </c>
    </row>
    <row r="15" spans="1:14" x14ac:dyDescent="0.25">
      <c r="A15" s="68">
        <v>8</v>
      </c>
      <c r="B15" s="68">
        <v>12</v>
      </c>
      <c r="C15" s="68">
        <f>+C14+'Α12-Α13'!$B15</f>
        <v>84</v>
      </c>
      <c r="D15" s="69" t="s">
        <v>228</v>
      </c>
      <c r="E15" s="69" t="str">
        <f>VLOOKUP($D15,'ΚΛΙΜΑΚΕΣ-ΒΑΘΜΙΔΕΣ'!$A$1:$C$247,2,FALSE)</f>
        <v>top</v>
      </c>
      <c r="F15" s="69">
        <f>VLOOKUP($D15,'ΚΛΙΜΑΚΕΣ-ΒΑΘΜΙΔΕΣ'!$A$1:$C$247,3,FALSE)</f>
        <v>59692</v>
      </c>
      <c r="G15" s="69">
        <f t="shared" si="4"/>
        <v>4974.33</v>
      </c>
      <c r="H15" s="69">
        <f t="shared" si="5"/>
        <v>74.614949999999993</v>
      </c>
      <c r="I15" s="70">
        <f>VLOOKUP($H$5,δεδομένα!$A$2:$E$20,2,FALSE)</f>
        <v>1.4999999999999999E-2</v>
      </c>
      <c r="J15" s="69">
        <f>VLOOKUP($H$5,δεδομένα!$A$2:$E$20,3,FALSE)</f>
        <v>27.61</v>
      </c>
      <c r="K15" s="69">
        <f t="shared" si="6"/>
        <v>639.70132516500007</v>
      </c>
      <c r="L15" s="70">
        <f>VLOOKUP($H$5,δεδομένα!$A$2:$E$20,4,FALSE)</f>
        <v>0.12670000000000001</v>
      </c>
      <c r="M15" s="69">
        <f>VLOOKUP(H$5,δεδομένα!$A$2:$E$20,5,FALSE)</f>
        <v>165.17</v>
      </c>
      <c r="N15" s="71">
        <f t="shared" si="7"/>
        <v>5688.6462751649997</v>
      </c>
    </row>
    <row r="16" spans="1:14" x14ac:dyDescent="0.25">
      <c r="A16" s="72">
        <v>9</v>
      </c>
      <c r="B16" s="72">
        <v>11</v>
      </c>
      <c r="C16" s="72">
        <f>+C15+'Α12-Α13'!$B16</f>
        <v>95</v>
      </c>
      <c r="D16" s="73" t="s">
        <v>243</v>
      </c>
      <c r="E16" s="73">
        <f>VLOOKUP($D16,'ΚΛΙΜΑΚΕΣ-ΒΑΘΜΙΔΕΣ'!$A$1:$C$247,2,FALSE)</f>
        <v>2102</v>
      </c>
      <c r="F16" s="73">
        <f>VLOOKUP($D16,'ΚΛΙΜΑΚΕΣ-ΒΑΘΜΙΔΕΣ'!$A$1:$C$247,3,FALSE)</f>
        <v>61666</v>
      </c>
      <c r="G16" s="73">
        <f t="shared" si="4"/>
        <v>5138.83</v>
      </c>
      <c r="H16" s="73">
        <f t="shared" si="5"/>
        <v>77.082449999999994</v>
      </c>
      <c r="I16" s="74">
        <f>VLOOKUP($H$5,δεδομένα!$A$2:$E$20,2,FALSE)</f>
        <v>1.4999999999999999E-2</v>
      </c>
      <c r="J16" s="73">
        <f>VLOOKUP($H$5,δεδομένα!$A$2:$E$20,3,FALSE)</f>
        <v>27.61</v>
      </c>
      <c r="K16" s="73">
        <f t="shared" si="6"/>
        <v>660.856107415</v>
      </c>
      <c r="L16" s="74">
        <f>VLOOKUP($H$5,δεδομένα!$A$2:$E$20,4,FALSE)</f>
        <v>0.12670000000000001</v>
      </c>
      <c r="M16" s="73">
        <f>VLOOKUP(H$5,δεδομένα!$A$2:$E$20,5,FALSE)</f>
        <v>165.17</v>
      </c>
      <c r="N16" s="75">
        <f t="shared" si="7"/>
        <v>5876.768557415</v>
      </c>
    </row>
    <row r="17" spans="1:14" x14ac:dyDescent="0.25">
      <c r="A17" s="68">
        <v>10</v>
      </c>
      <c r="B17" s="68">
        <v>12</v>
      </c>
      <c r="C17" s="68">
        <f>+C16+'Α12-Α13'!$B17</f>
        <v>107</v>
      </c>
      <c r="D17" s="69" t="s">
        <v>244</v>
      </c>
      <c r="E17" s="69">
        <f>VLOOKUP($D17,'ΚΛΙΜΑΚΕΣ-ΒΑΘΜΙΔΕΣ'!$A$1:$C$247,2,FALSE)</f>
        <v>2102</v>
      </c>
      <c r="F17" s="69">
        <f>VLOOKUP($D17,'ΚΛΙΜΑΚΕΣ-ΒΑΘΜΙΔΕΣ'!$A$1:$C$247,3,FALSE)</f>
        <v>63768</v>
      </c>
      <c r="G17" s="69">
        <f t="shared" si="4"/>
        <v>5314</v>
      </c>
      <c r="H17" s="69">
        <f t="shared" si="5"/>
        <v>79.709999999999994</v>
      </c>
      <c r="I17" s="70">
        <f>VLOOKUP($H$5,δεδομένα!$A$2:$E$20,2,FALSE)</f>
        <v>1.4999999999999999E-2</v>
      </c>
      <c r="J17" s="69">
        <f>VLOOKUP($H$5,δεδομένα!$A$2:$E$20,3,FALSE)</f>
        <v>27.61</v>
      </c>
      <c r="K17" s="69">
        <f t="shared" si="6"/>
        <v>683.38305700000001</v>
      </c>
      <c r="L17" s="70">
        <f>VLOOKUP($H$5,δεδομένα!$A$2:$E$20,4,FALSE)</f>
        <v>0.12670000000000001</v>
      </c>
      <c r="M17" s="69">
        <f>VLOOKUP(H$5,δεδομένα!$A$2:$E$20,5,FALSE)</f>
        <v>165.17</v>
      </c>
      <c r="N17" s="71">
        <f t="shared" si="7"/>
        <v>6077.093057</v>
      </c>
    </row>
    <row r="18" spans="1:14" x14ac:dyDescent="0.25">
      <c r="A18" s="72">
        <v>11</v>
      </c>
      <c r="B18" s="72">
        <v>12</v>
      </c>
      <c r="C18" s="72">
        <f>+C17+'Α12-Α13'!$B18</f>
        <v>119</v>
      </c>
      <c r="D18" s="73" t="s">
        <v>245</v>
      </c>
      <c r="E18" s="73" t="str">
        <f>VLOOKUP($D18,'ΚΛΙΜΑΚΕΣ-ΒΑΘΜΙΔΕΣ'!$A$1:$C$247,2,FALSE)</f>
        <v>top</v>
      </c>
      <c r="F18" s="73">
        <f>VLOOKUP($D18,'ΚΛΙΜΑΚΕΣ-ΒΑΘΜΙΔΕΣ'!$A$1:$C$247,3,FALSE)</f>
        <v>65870</v>
      </c>
      <c r="G18" s="73">
        <f>ROUND(F18/12,2)</f>
        <v>5489.17</v>
      </c>
      <c r="H18" s="73">
        <f t="shared" si="5"/>
        <v>82.337549999999993</v>
      </c>
      <c r="I18" s="74">
        <f>VLOOKUP($H$5,δεδομένα!$A$2:$E$20,2,FALSE)</f>
        <v>1.4999999999999999E-2</v>
      </c>
      <c r="J18" s="73">
        <f>VLOOKUP($H$5,δεδομένα!$A$2:$E$20,3,FALSE)</f>
        <v>27.61</v>
      </c>
      <c r="K18" s="73">
        <f t="shared" si="6"/>
        <v>705.91000658500002</v>
      </c>
      <c r="L18" s="74">
        <f>VLOOKUP($H$5,δεδομένα!$A$2:$E$20,4,FALSE)</f>
        <v>0.12670000000000001</v>
      </c>
      <c r="M18" s="73">
        <f>VLOOKUP(H$5,δεδομένα!$A$2:$E$20,5,FALSE)</f>
        <v>165.17</v>
      </c>
      <c r="N18" s="75">
        <f t="shared" si="7"/>
        <v>6277.4175565850001</v>
      </c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26.4" hidden="1" x14ac:dyDescent="0.25">
      <c r="A22" s="36"/>
      <c r="B22" s="41" t="str">
        <f>D16</f>
        <v>Α13/5η</v>
      </c>
      <c r="C22" s="41" t="str">
        <f>D15</f>
        <v>A12/8η</v>
      </c>
      <c r="D22" s="42" t="s">
        <v>343</v>
      </c>
      <c r="E22" s="43" t="s">
        <v>344</v>
      </c>
      <c r="F22" s="44" t="s">
        <v>345</v>
      </c>
      <c r="G22" s="36"/>
      <c r="H22" s="36"/>
      <c r="I22" s="36"/>
      <c r="J22" s="36"/>
      <c r="K22" s="36"/>
      <c r="L22" s="36"/>
      <c r="M22" s="36"/>
      <c r="N22" s="36"/>
    </row>
    <row r="23" spans="1:14" hidden="1" x14ac:dyDescent="0.25">
      <c r="A23" s="36"/>
      <c r="B23" s="45">
        <f>F16</f>
        <v>61666</v>
      </c>
      <c r="C23" s="45">
        <f>F15</f>
        <v>59692</v>
      </c>
      <c r="D23" s="45">
        <f>+B23-C23</f>
        <v>1974</v>
      </c>
      <c r="E23" s="45">
        <f>E16</f>
        <v>2102</v>
      </c>
      <c r="F23" s="36">
        <f>D23/E23*12</f>
        <v>11.269267364414842</v>
      </c>
      <c r="G23" s="43">
        <f>ROUND(F23,0)</f>
        <v>11</v>
      </c>
      <c r="H23" s="36"/>
      <c r="I23" s="36"/>
      <c r="J23" s="36"/>
      <c r="K23" s="36"/>
      <c r="L23" s="36"/>
      <c r="M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</sheetData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F00B45-D043-4F63-8B81-02CFB51F674B}">
          <x14:formula1>
            <xm:f>'ΚΛΙΜΑΚΕΣ-ΒΑΘΜΙΔΕΣ'!$A$1:$A$247</xm:f>
          </x14:formula1>
          <xm:sqref>D8:D18</xm:sqref>
        </x14:dataValidation>
        <x14:dataValidation type="list" allowBlank="1" showInputMessage="1" showErrorMessage="1" xr:uid="{EB05289A-F484-4349-8CFD-57E4967DF218}">
          <x14:formula1>
            <xm:f>δεδομένα!$A$2:$A$20</xm:f>
          </x14:formula1>
          <xm:sqref>H5:K5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BFD1-9435-4007-8A6E-785E561FCD62}">
  <sheetPr codeName="Sheet10"/>
  <dimension ref="A1:N21"/>
  <sheetViews>
    <sheetView zoomScale="99" zoomScaleNormal="99" workbookViewId="0">
      <selection activeCell="N29" sqref="N29"/>
    </sheetView>
  </sheetViews>
  <sheetFormatPr defaultRowHeight="13.2" x14ac:dyDescent="0.25"/>
  <cols>
    <col min="1" max="1" width="6.33203125" customWidth="1"/>
    <col min="2" max="2" width="13.109375" customWidth="1"/>
    <col min="3" max="3" width="14.8867187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10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292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47"/>
      <c r="D8" s="18" t="s">
        <v>221</v>
      </c>
      <c r="E8" s="18">
        <f>VLOOKUP($D8,'ΚΛΙΜΑΚΕΣ-ΒΑΘΜΙΔΕΣ'!$A$1:$C$247,2,FALSE)</f>
        <v>2102</v>
      </c>
      <c r="F8" s="18">
        <f>VLOOKUP($D8,'ΚΛΙΜΑΚΕΣ-ΒΑΘΜΙΔΕΣ'!$A$1:$C$247,3,FALSE)</f>
        <v>44978</v>
      </c>
      <c r="G8" s="18">
        <f>ROUND(F8/12,2)</f>
        <v>3748.17</v>
      </c>
      <c r="H8" s="18">
        <f t="shared" ref="H8:H15" si="0">IF((G8*I8)&gt;J8,G8*I8,J8)</f>
        <v>56.222549999999998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15" si="1">IF((G8+H8)*L8&gt;M8,(G8+H8)*L8,M8)</f>
        <v>482.01653608500004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15" si="2">G8+H8+K8</f>
        <v>4286.4090860850001</v>
      </c>
    </row>
    <row r="9" spans="1:14" x14ac:dyDescent="0.25">
      <c r="A9" s="49">
        <v>2</v>
      </c>
      <c r="B9" s="50">
        <v>12</v>
      </c>
      <c r="C9" s="50">
        <v>12</v>
      </c>
      <c r="D9" s="15" t="s">
        <v>222</v>
      </c>
      <c r="E9" s="15">
        <f>VLOOKUP($D9,'ΚΛΙΜΑΚΕΣ-ΒΑΘΜΙΔΕΣ'!$A$1:$C$247,2,FALSE)</f>
        <v>2102</v>
      </c>
      <c r="F9" s="15">
        <f>VLOOKUP($D9,'ΚΛΙΜΑΚΕΣ-ΒΑΘΜΙΔΕΣ'!$A$1:$C$247,3,FALSE)</f>
        <v>47080</v>
      </c>
      <c r="G9" s="15">
        <f t="shared" ref="G9:G15" si="3">ROUND(F9/12,2)</f>
        <v>3923.33</v>
      </c>
      <c r="H9" s="15">
        <f t="shared" si="0"/>
        <v>58.84995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1"/>
        <v>504.542199665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2"/>
        <v>4486.722149665</v>
      </c>
    </row>
    <row r="10" spans="1:14" x14ac:dyDescent="0.25">
      <c r="A10" s="47">
        <v>3</v>
      </c>
      <c r="B10" s="51">
        <v>12</v>
      </c>
      <c r="C10" s="51">
        <f>+C9+Α12!$B10</f>
        <v>24</v>
      </c>
      <c r="D10" s="18" t="s">
        <v>223</v>
      </c>
      <c r="E10" s="18">
        <f>VLOOKUP($D10,'ΚΛΙΜΑΚΕΣ-ΒΑΘΜΙΔΕΣ'!$A$1:$C$247,2,FALSE)</f>
        <v>2102</v>
      </c>
      <c r="F10" s="18">
        <f>VLOOKUP($D10,'ΚΛΙΜΑΚΕΣ-ΒΑΘΜΙΔΕΣ'!$A$1:$C$247,3,FALSE)</f>
        <v>49182</v>
      </c>
      <c r="G10" s="18">
        <f t="shared" si="3"/>
        <v>4098.5</v>
      </c>
      <c r="H10" s="18">
        <f t="shared" si="0"/>
        <v>61.477499999999999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1"/>
        <v>527.06914925000001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2"/>
        <v>4687.04664925</v>
      </c>
    </row>
    <row r="11" spans="1:14" x14ac:dyDescent="0.25">
      <c r="A11" s="49">
        <v>4</v>
      </c>
      <c r="B11" s="50">
        <v>12</v>
      </c>
      <c r="C11" s="50">
        <f>+C10+Α12!$B11</f>
        <v>36</v>
      </c>
      <c r="D11" s="15" t="s">
        <v>224</v>
      </c>
      <c r="E11" s="15">
        <f>VLOOKUP($D11,'ΚΛΙΜΑΚΕΣ-ΒΑΘΜΙΔΕΣ'!$A$1:$C$247,2,FALSE)</f>
        <v>2102</v>
      </c>
      <c r="F11" s="15">
        <f>VLOOKUP($D11,'ΚΛΙΜΑΚΕΣ-ΒΑΘΜΙΔΕΣ'!$A$1:$C$247,3,FALSE)</f>
        <v>51284</v>
      </c>
      <c r="G11" s="15">
        <f t="shared" si="3"/>
        <v>4273.67</v>
      </c>
      <c r="H11" s="15">
        <f t="shared" si="0"/>
        <v>64.105050000000006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1"/>
        <v>549.59609883500002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2"/>
        <v>4887.371148835</v>
      </c>
    </row>
    <row r="12" spans="1:14" x14ac:dyDescent="0.25">
      <c r="A12" s="47">
        <v>5</v>
      </c>
      <c r="B12" s="51">
        <v>12</v>
      </c>
      <c r="C12" s="51">
        <f>+C11+Α12!$B12</f>
        <v>48</v>
      </c>
      <c r="D12" s="18" t="s">
        <v>225</v>
      </c>
      <c r="E12" s="18">
        <f>VLOOKUP($D12,'ΚΛΙΜΑΚΕΣ-ΒΑΘΜΙΔΕΣ'!$A$1:$C$247,2,FALSE)</f>
        <v>2102</v>
      </c>
      <c r="F12" s="18">
        <f>VLOOKUP($D12,'ΚΛΙΜΑΚΕΣ-ΒΑΘΜΙΔΕΣ'!$A$1:$C$247,3,FALSE)</f>
        <v>53386</v>
      </c>
      <c r="G12" s="18">
        <f t="shared" si="3"/>
        <v>4448.83</v>
      </c>
      <c r="H12" s="18">
        <f t="shared" si="0"/>
        <v>66.73245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1"/>
        <v>572.12176241500003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2"/>
        <v>5087.6842124150007</v>
      </c>
    </row>
    <row r="13" spans="1:14" x14ac:dyDescent="0.25">
      <c r="A13" s="49">
        <v>6</v>
      </c>
      <c r="B13" s="50">
        <v>12</v>
      </c>
      <c r="C13" s="50">
        <f>+C12+Α12!$B13</f>
        <v>60</v>
      </c>
      <c r="D13" s="15" t="s">
        <v>226</v>
      </c>
      <c r="E13" s="15">
        <f>VLOOKUP($D13,'ΚΛΙΜΑΚΕΣ-ΒΑΘΜΙΔΕΣ'!$A$1:$C$247,2,FALSE)</f>
        <v>2102</v>
      </c>
      <c r="F13" s="15">
        <f>VLOOKUP($D13,'ΚΛΙΜΑΚΕΣ-ΒΑΘΜΙΔΕΣ'!$A$1:$C$247,3,FALSE)</f>
        <v>55488</v>
      </c>
      <c r="G13" s="15">
        <f t="shared" si="3"/>
        <v>4624</v>
      </c>
      <c r="H13" s="15">
        <f t="shared" si="0"/>
        <v>69.36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1"/>
        <v>594.64871200000005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2"/>
        <v>5288.0087119999998</v>
      </c>
    </row>
    <row r="14" spans="1:14" x14ac:dyDescent="0.25">
      <c r="A14" s="47">
        <v>7</v>
      </c>
      <c r="B14" s="51">
        <v>12</v>
      </c>
      <c r="C14" s="51">
        <f>+C13+Α12!$B14</f>
        <v>72</v>
      </c>
      <c r="D14" s="18" t="s">
        <v>227</v>
      </c>
      <c r="E14" s="18">
        <f>VLOOKUP($D14,'ΚΛΙΜΑΚΕΣ-ΒΑΘΜΙΔΕΣ'!$A$1:$C$247,2,FALSE)</f>
        <v>2102</v>
      </c>
      <c r="F14" s="18">
        <f>VLOOKUP($D14,'ΚΛΙΜΑΚΕΣ-ΒΑΘΜΙΔΕΣ'!$A$1:$C$247,3,FALSE)</f>
        <v>57590</v>
      </c>
      <c r="G14" s="18">
        <f t="shared" si="3"/>
        <v>4799.17</v>
      </c>
      <c r="H14" s="18">
        <f t="shared" si="0"/>
        <v>71.987549999999999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1"/>
        <v>617.17566158500006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2"/>
        <v>5488.3332115849998</v>
      </c>
    </row>
    <row r="15" spans="1:14" x14ac:dyDescent="0.25">
      <c r="A15" s="52">
        <v>8</v>
      </c>
      <c r="B15" s="53">
        <v>12</v>
      </c>
      <c r="C15" s="53">
        <f>+C14+Α12!$B15</f>
        <v>84</v>
      </c>
      <c r="D15" s="28" t="s">
        <v>228</v>
      </c>
      <c r="E15" s="28" t="str">
        <f>VLOOKUP($D15,'ΚΛΙΜΑΚΕΣ-ΒΑΘΜΙΔΕΣ'!$A$1:$C$247,2,FALSE)</f>
        <v>top</v>
      </c>
      <c r="F15" s="28">
        <f>VLOOKUP($D15,'ΚΛΙΜΑΚΕΣ-ΒΑΘΜΙΔΕΣ'!$A$1:$C$247,3,FALSE)</f>
        <v>59692</v>
      </c>
      <c r="G15" s="28">
        <f t="shared" si="3"/>
        <v>4974.33</v>
      </c>
      <c r="H15" s="28">
        <f t="shared" si="0"/>
        <v>74.614949999999993</v>
      </c>
      <c r="I15" s="28">
        <f>VLOOKUP($H$5,δεδομένα!$A$2:$E$20,2,FALSE)</f>
        <v>1.4999999999999999E-2</v>
      </c>
      <c r="J15" s="28">
        <f>VLOOKUP($H$5,δεδομένα!$A$2:$E$20,3,FALSE)</f>
        <v>27.61</v>
      </c>
      <c r="K15" s="28">
        <f t="shared" si="1"/>
        <v>639.70132516500007</v>
      </c>
      <c r="L15" s="28">
        <f>VLOOKUP($H$5,δεδομένα!$A$2:$E$20,4,FALSE)</f>
        <v>0.12670000000000001</v>
      </c>
      <c r="M15" s="28">
        <f>VLOOKUP(H$5,δεδομένα!$A$2:$E$20,5,FALSE)</f>
        <v>165.17</v>
      </c>
      <c r="N15" s="29">
        <f t="shared" si="2"/>
        <v>5688.6462751649997</v>
      </c>
    </row>
    <row r="16" spans="1:14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sheetProtection algorithmName="SHA-512" hashValue="sehMQ0nbdWO1+APHbHqOa9iRsd09xriK7vKVhwFxN/0S8ofc9zPoxDEFM04YU2aa1TBuWO5/ifvFKIxnb/zh7Q==" saltValue="+nrACnYrfZsBPr0G225niQ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EBA8C1-B45E-4004-8F3E-C9B0A23CE42B}">
          <x14:formula1>
            <xm:f>'ΚΛΙΜΑΚΕΣ-ΒΑΘΜΙΔΕΣ'!$A$1:$A$247</xm:f>
          </x14:formula1>
          <xm:sqref>D8:D15</xm:sqref>
        </x14:dataValidation>
        <x14:dataValidation type="list" allowBlank="1" showInputMessage="1" showErrorMessage="1" xr:uid="{8681CA01-19F5-470F-8FE0-3C19F090D8A4}">
          <x14:formula1>
            <xm:f>δεδομένα!$A$2:$A$20</xm:f>
          </x14:formula1>
          <xm:sqref>H5:K5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55FE-EA4A-4245-B111-603A95AE6934}">
  <sheetPr codeName="Sheet11"/>
  <dimension ref="A1:N37"/>
  <sheetViews>
    <sheetView zoomScale="99" zoomScaleNormal="99" workbookViewId="0">
      <selection sqref="A1:G32"/>
    </sheetView>
  </sheetViews>
  <sheetFormatPr defaultRowHeight="13.2" x14ac:dyDescent="0.25"/>
  <cols>
    <col min="1" max="1" width="6.33203125" customWidth="1"/>
    <col min="2" max="2" width="12.88671875" customWidth="1"/>
    <col min="3" max="3" width="15.88671875" customWidth="1"/>
    <col min="4" max="8" width="12.33203125" customWidth="1"/>
    <col min="9" max="9" width="0" hidden="1" customWidth="1"/>
    <col min="10" max="10" width="1.44140625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325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12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7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36"/>
      <c r="B8" s="36"/>
      <c r="C8" s="36"/>
      <c r="D8" s="36"/>
      <c r="E8" s="36"/>
      <c r="F8" s="36"/>
      <c r="G8" s="36"/>
      <c r="H8" s="78" t="s">
        <v>355</v>
      </c>
      <c r="I8" s="78"/>
      <c r="J8" s="78"/>
      <c r="K8" s="78"/>
      <c r="L8" s="36"/>
      <c r="M8" s="36"/>
      <c r="N8" s="36"/>
    </row>
    <row r="9" spans="1:14" x14ac:dyDescent="0.25">
      <c r="A9" s="35" t="s">
        <v>321</v>
      </c>
      <c r="B9" s="39"/>
      <c r="C9" s="39"/>
      <c r="D9" s="36"/>
      <c r="E9" s="36"/>
      <c r="F9" s="36"/>
      <c r="G9" s="35" t="s">
        <v>297</v>
      </c>
      <c r="H9" s="79" t="s">
        <v>363</v>
      </c>
      <c r="I9" s="80"/>
      <c r="J9" s="80"/>
      <c r="K9" s="81"/>
      <c r="L9" s="36"/>
      <c r="M9" s="36"/>
      <c r="N9" s="36"/>
    </row>
    <row r="10" spans="1:14" x14ac:dyDescent="0.2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57" customHeight="1" x14ac:dyDescent="0.25">
      <c r="A11" s="16" t="s">
        <v>30</v>
      </c>
      <c r="B11" s="13" t="s">
        <v>33</v>
      </c>
      <c r="C11" s="13" t="s">
        <v>320</v>
      </c>
      <c r="D11" s="13" t="s">
        <v>34</v>
      </c>
      <c r="E11" s="13" t="s">
        <v>283</v>
      </c>
      <c r="F11" s="13" t="s">
        <v>31</v>
      </c>
      <c r="G11" s="13" t="s">
        <v>32</v>
      </c>
      <c r="H11" s="13" t="s">
        <v>356</v>
      </c>
      <c r="I11" s="13" t="s">
        <v>323</v>
      </c>
      <c r="J11" s="13" t="s">
        <v>334</v>
      </c>
      <c r="K11" s="13" t="s">
        <v>357</v>
      </c>
      <c r="L11" s="13" t="s">
        <v>359</v>
      </c>
      <c r="M11" s="13" t="s">
        <v>360</v>
      </c>
      <c r="N11" s="14" t="s">
        <v>358</v>
      </c>
    </row>
    <row r="12" spans="1:14" x14ac:dyDescent="0.25">
      <c r="A12" s="17">
        <v>1</v>
      </c>
      <c r="B12" s="25"/>
      <c r="C12" s="25"/>
      <c r="D12" s="18" t="s">
        <v>151</v>
      </c>
      <c r="E12" s="18">
        <f>VLOOKUP($D12,'ΚΛΙΜΑΚΕΣ-ΒΑΘΜΙΔΕΣ'!$A$1:$C$247,2,FALSE)</f>
        <v>1197</v>
      </c>
      <c r="F12" s="18">
        <f>VLOOKUP($D12,'ΚΛΙΜΑΚΕΣ-ΒΑΘΜΙΔΕΣ'!$A$1:$C$247,3,FALSE)</f>
        <v>24500</v>
      </c>
      <c r="G12" s="18">
        <f>ROUND(F12/12,2)</f>
        <v>2041.67</v>
      </c>
      <c r="H12" s="18">
        <f t="shared" ref="H12:H28" si="0">IF((G12*I12)&gt;J12,G12*I12,J12)</f>
        <v>30.625050000000002</v>
      </c>
      <c r="I12" s="48">
        <f>VLOOKUP($H$9,δεδομένα!$A$2:$E$20,2,FALSE)</f>
        <v>1.4999999999999999E-2</v>
      </c>
      <c r="J12" s="18">
        <f>VLOOKUP($H$9,δεδομένα!$A$2:$E$20,3,FALSE)</f>
        <v>27.61</v>
      </c>
      <c r="K12" s="18">
        <f t="shared" ref="K12:K28" si="1">IF((G12+H12)*L12&gt;M12,(G12+H12)*L12,M12)</f>
        <v>262.55978283500002</v>
      </c>
      <c r="L12" s="48">
        <f>VLOOKUP($H$9,δεδομένα!$A$2:$E$20,4,FALSE)</f>
        <v>0.12670000000000001</v>
      </c>
      <c r="M12" s="18">
        <f>VLOOKUP(H$9,δεδομένα!$A$2:$E$20,5,FALSE)</f>
        <v>165.17</v>
      </c>
      <c r="N12" s="20">
        <f t="shared" ref="N12:N28" si="2">G12+H12+K12</f>
        <v>2334.8548328350003</v>
      </c>
    </row>
    <row r="13" spans="1:14" x14ac:dyDescent="0.25">
      <c r="A13" s="21">
        <v>2</v>
      </c>
      <c r="B13" s="22">
        <v>12</v>
      </c>
      <c r="C13" s="22">
        <v>12</v>
      </c>
      <c r="D13" s="15" t="s">
        <v>152</v>
      </c>
      <c r="E13" s="15">
        <f>VLOOKUP($D13,'ΚΛΙΜΑΚΕΣ-ΒΑΘΜΙΔΕΣ'!$A$1:$C$247,2,FALSE)</f>
        <v>1197</v>
      </c>
      <c r="F13" s="15">
        <f>VLOOKUP($D13,'ΚΛΙΜΑΚΕΣ-ΒΑΘΜΙΔΕΣ'!$A$1:$C$247,3,FALSE)</f>
        <v>25697</v>
      </c>
      <c r="G13" s="15">
        <f t="shared" ref="G13:G21" si="3">ROUND(F13/12,2)</f>
        <v>2141.42</v>
      </c>
      <c r="H13" s="15">
        <f t="shared" si="0"/>
        <v>32.121299999999998</v>
      </c>
      <c r="I13" s="15">
        <f>VLOOKUP($H$9,δεδομένα!$A$2:$E$20,2,FALSE)</f>
        <v>1.4999999999999999E-2</v>
      </c>
      <c r="J13" s="15">
        <f>VLOOKUP($H$9,δεδομένα!$A$2:$E$20,3,FALSE)</f>
        <v>27.61</v>
      </c>
      <c r="K13" s="15">
        <f t="shared" si="1"/>
        <v>275.38768270999998</v>
      </c>
      <c r="L13" s="15">
        <f>VLOOKUP($H$9,δεδομένα!$A$2:$E$20,4,FALSE)</f>
        <v>0.12670000000000001</v>
      </c>
      <c r="M13" s="15">
        <f>VLOOKUP(H$9,δεδομένα!$A$2:$E$20,5,FALSE)</f>
        <v>165.17</v>
      </c>
      <c r="N13" s="24">
        <f t="shared" si="2"/>
        <v>2448.9289827099997</v>
      </c>
    </row>
    <row r="14" spans="1:14" x14ac:dyDescent="0.25">
      <c r="A14" s="17">
        <v>3</v>
      </c>
      <c r="B14" s="25">
        <v>12</v>
      </c>
      <c r="C14" s="25">
        <f>+C13+'Α8-Α9(I)'!$B14</f>
        <v>24</v>
      </c>
      <c r="D14" s="18" t="s">
        <v>153</v>
      </c>
      <c r="E14" s="18">
        <f>VLOOKUP($D14,'ΚΛΙΜΑΚΕΣ-ΒΑΘΜΙΔΕΣ'!$A$1:$C$247,2,FALSE)</f>
        <v>1197</v>
      </c>
      <c r="F14" s="18">
        <f>VLOOKUP($D14,'ΚΛΙΜΑΚΕΣ-ΒΑΘΜΙΔΕΣ'!$A$1:$C$247,3,FALSE)</f>
        <v>26894</v>
      </c>
      <c r="G14" s="18">
        <f t="shared" si="3"/>
        <v>2241.17</v>
      </c>
      <c r="H14" s="18">
        <f t="shared" si="0"/>
        <v>33.617550000000001</v>
      </c>
      <c r="I14" s="18">
        <f>VLOOKUP($H$9,δεδομένα!$A$2:$E$20,2,FALSE)</f>
        <v>1.4999999999999999E-2</v>
      </c>
      <c r="J14" s="18">
        <f>VLOOKUP($H$9,δεδομένα!$A$2:$E$20,3,FALSE)</f>
        <v>27.61</v>
      </c>
      <c r="K14" s="18">
        <f t="shared" si="1"/>
        <v>288.21558258499999</v>
      </c>
      <c r="L14" s="18">
        <f>VLOOKUP($H$9,δεδομένα!$A$2:$E$20,4,FALSE)</f>
        <v>0.12670000000000001</v>
      </c>
      <c r="M14" s="18">
        <f>VLOOKUP(H$9,δεδομένα!$A$2:$E$20,5,FALSE)</f>
        <v>165.17</v>
      </c>
      <c r="N14" s="20">
        <f t="shared" si="2"/>
        <v>2563.003132585</v>
      </c>
    </row>
    <row r="15" spans="1:14" x14ac:dyDescent="0.25">
      <c r="A15" s="21">
        <v>4</v>
      </c>
      <c r="B15" s="22">
        <v>12</v>
      </c>
      <c r="C15" s="22">
        <f>+C14+'Α8-Α9(I)'!$B15</f>
        <v>36</v>
      </c>
      <c r="D15" s="15" t="s">
        <v>154</v>
      </c>
      <c r="E15" s="15">
        <f>VLOOKUP($D15,'ΚΛΙΜΑΚΕΣ-ΒΑΘΜΙΔΕΣ'!$A$1:$C$247,2,FALSE)</f>
        <v>1197</v>
      </c>
      <c r="F15" s="15">
        <f>VLOOKUP($D15,'ΚΛΙΜΑΚΕΣ-ΒΑΘΜΙΔΕΣ'!$A$1:$C$247,3,FALSE)</f>
        <v>28091</v>
      </c>
      <c r="G15" s="15">
        <f t="shared" si="3"/>
        <v>2340.92</v>
      </c>
      <c r="H15" s="15">
        <f t="shared" si="0"/>
        <v>35.113799999999998</v>
      </c>
      <c r="I15" s="15">
        <f>VLOOKUP($H$9,δεδομένα!$A$2:$E$20,2,FALSE)</f>
        <v>1.4999999999999999E-2</v>
      </c>
      <c r="J15" s="15">
        <f>VLOOKUP($H$9,δεδομένα!$A$2:$E$20,3,FALSE)</f>
        <v>27.61</v>
      </c>
      <c r="K15" s="15">
        <f t="shared" si="1"/>
        <v>301.04348246000006</v>
      </c>
      <c r="L15" s="15">
        <f>VLOOKUP($H$9,δεδομένα!$A$2:$E$20,4,FALSE)</f>
        <v>0.12670000000000001</v>
      </c>
      <c r="M15" s="15">
        <f>VLOOKUP(H$9,δεδομένα!$A$2:$E$20,5,FALSE)</f>
        <v>165.17</v>
      </c>
      <c r="N15" s="24">
        <f t="shared" si="2"/>
        <v>2677.0772824600003</v>
      </c>
    </row>
    <row r="16" spans="1:14" x14ac:dyDescent="0.25">
      <c r="A16" s="17">
        <v>5</v>
      </c>
      <c r="B16" s="25">
        <v>12</v>
      </c>
      <c r="C16" s="25">
        <f>+C15+'Α8-Α9(I)'!$B16</f>
        <v>48</v>
      </c>
      <c r="D16" s="18" t="s">
        <v>155</v>
      </c>
      <c r="E16" s="18">
        <f>VLOOKUP($D16,'ΚΛΙΜΑΚΕΣ-ΒΑΘΜΙΔΕΣ'!$A$1:$C$247,2,FALSE)</f>
        <v>1197</v>
      </c>
      <c r="F16" s="18">
        <f>VLOOKUP($D16,'ΚΛΙΜΑΚΕΣ-ΒΑΘΜΙΔΕΣ'!$A$1:$C$247,3,FALSE)</f>
        <v>29288</v>
      </c>
      <c r="G16" s="18">
        <f t="shared" si="3"/>
        <v>2440.67</v>
      </c>
      <c r="H16" s="18">
        <f t="shared" si="0"/>
        <v>36.610050000000001</v>
      </c>
      <c r="I16" s="18">
        <f>VLOOKUP($H$9,δεδομένα!$A$2:$E$20,2,FALSE)</f>
        <v>1.4999999999999999E-2</v>
      </c>
      <c r="J16" s="18">
        <f>VLOOKUP($H$9,δεδομένα!$A$2:$E$20,3,FALSE)</f>
        <v>27.61</v>
      </c>
      <c r="K16" s="18">
        <f t="shared" si="1"/>
        <v>313.87138233500008</v>
      </c>
      <c r="L16" s="18">
        <f>VLOOKUP($H$9,δεδομένα!$A$2:$E$20,4,FALSE)</f>
        <v>0.12670000000000001</v>
      </c>
      <c r="M16" s="18">
        <f>VLOOKUP(H$9,δεδομένα!$A$2:$E$20,5,FALSE)</f>
        <v>165.17</v>
      </c>
      <c r="N16" s="20">
        <f t="shared" si="2"/>
        <v>2791.1514323350002</v>
      </c>
    </row>
    <row r="17" spans="1:14" x14ac:dyDescent="0.25">
      <c r="A17" s="21">
        <v>6</v>
      </c>
      <c r="B17" s="22">
        <v>12</v>
      </c>
      <c r="C17" s="22">
        <f>+C16+'Α8-Α9(I)'!$B17</f>
        <v>60</v>
      </c>
      <c r="D17" s="15" t="s">
        <v>156</v>
      </c>
      <c r="E17" s="15">
        <f>VLOOKUP($D17,'ΚΛΙΜΑΚΕΣ-ΒΑΘΜΙΔΕΣ'!$A$1:$C$247,2,FALSE)</f>
        <v>1197</v>
      </c>
      <c r="F17" s="15">
        <f>VLOOKUP($D17,'ΚΛΙΜΑΚΕΣ-ΒΑΘΜΙΔΕΣ'!$A$1:$C$247,3,FALSE)</f>
        <v>30485</v>
      </c>
      <c r="G17" s="15">
        <f t="shared" si="3"/>
        <v>2540.42</v>
      </c>
      <c r="H17" s="15">
        <f t="shared" si="0"/>
        <v>38.106299999999997</v>
      </c>
      <c r="I17" s="15">
        <f>VLOOKUP($H$9,δεδομένα!$A$2:$E$20,2,FALSE)</f>
        <v>1.4999999999999999E-2</v>
      </c>
      <c r="J17" s="15">
        <f>VLOOKUP($H$9,δεδομένα!$A$2:$E$20,3,FALSE)</f>
        <v>27.61</v>
      </c>
      <c r="K17" s="15">
        <f t="shared" si="1"/>
        <v>326.69928221000004</v>
      </c>
      <c r="L17" s="15">
        <f>VLOOKUP($H$9,δεδομένα!$A$2:$E$20,4,FALSE)</f>
        <v>0.12670000000000001</v>
      </c>
      <c r="M17" s="15">
        <f>VLOOKUP(H$9,δεδομένα!$A$2:$E$20,5,FALSE)</f>
        <v>165.17</v>
      </c>
      <c r="N17" s="24">
        <f t="shared" si="2"/>
        <v>2905.2255822100001</v>
      </c>
    </row>
    <row r="18" spans="1:14" x14ac:dyDescent="0.25">
      <c r="A18" s="17">
        <v>7</v>
      </c>
      <c r="B18" s="25">
        <v>12</v>
      </c>
      <c r="C18" s="25">
        <f>+C17+'Α8-Α9(I)'!$B18</f>
        <v>72</v>
      </c>
      <c r="D18" s="18" t="s">
        <v>157</v>
      </c>
      <c r="E18" s="18">
        <f>VLOOKUP($D18,'ΚΛΙΜΑΚΕΣ-ΒΑΘΜΙΔΕΣ'!$A$1:$C$247,2,FALSE)</f>
        <v>1197</v>
      </c>
      <c r="F18" s="18">
        <f>VLOOKUP($D18,'ΚΛΙΜΑΚΕΣ-ΒΑΘΜΙΔΕΣ'!$A$1:$C$247,3,FALSE)</f>
        <v>31682</v>
      </c>
      <c r="G18" s="18">
        <f t="shared" si="3"/>
        <v>2640.17</v>
      </c>
      <c r="H18" s="18">
        <f t="shared" si="0"/>
        <v>39.602550000000001</v>
      </c>
      <c r="I18" s="18">
        <f>VLOOKUP($H$9,δεδομένα!$A$2:$E$20,2,FALSE)</f>
        <v>1.4999999999999999E-2</v>
      </c>
      <c r="J18" s="18">
        <f>VLOOKUP($H$9,δεδομένα!$A$2:$E$20,3,FALSE)</f>
        <v>27.61</v>
      </c>
      <c r="K18" s="18">
        <f t="shared" si="1"/>
        <v>339.52718208500005</v>
      </c>
      <c r="L18" s="18">
        <f>VLOOKUP($H$9,δεδομένα!$A$2:$E$20,4,FALSE)</f>
        <v>0.12670000000000001</v>
      </c>
      <c r="M18" s="18">
        <f>VLOOKUP(H$9,δεδομένα!$A$2:$E$20,5,FALSE)</f>
        <v>165.17</v>
      </c>
      <c r="N18" s="20">
        <f t="shared" si="2"/>
        <v>3019.299732085</v>
      </c>
    </row>
    <row r="19" spans="1:14" x14ac:dyDescent="0.25">
      <c r="A19" s="21">
        <v>8</v>
      </c>
      <c r="B19" s="22">
        <v>12</v>
      </c>
      <c r="C19" s="22">
        <f>+C18+'Α8-Α9(I)'!$B19</f>
        <v>84</v>
      </c>
      <c r="D19" s="15" t="s">
        <v>158</v>
      </c>
      <c r="E19" s="15">
        <f>VLOOKUP($D19,'ΚΛΙΜΑΚΕΣ-ΒΑΘΜΙΔΕΣ'!$A$1:$C$247,2,FALSE)</f>
        <v>1197</v>
      </c>
      <c r="F19" s="15">
        <f>VLOOKUP($D19,'ΚΛΙΜΑΚΕΣ-ΒΑΘΜΙΔΕΣ'!$A$1:$C$247,3,FALSE)</f>
        <v>32879</v>
      </c>
      <c r="G19" s="15">
        <f t="shared" si="3"/>
        <v>2739.92</v>
      </c>
      <c r="H19" s="15">
        <f t="shared" si="0"/>
        <v>41.098799999999997</v>
      </c>
      <c r="I19" s="15">
        <f>VLOOKUP($H$9,δεδομένα!$A$2:$E$20,2,FALSE)</f>
        <v>1.4999999999999999E-2</v>
      </c>
      <c r="J19" s="15">
        <f>VLOOKUP($H$9,δεδομένα!$A$2:$E$20,3,FALSE)</f>
        <v>27.61</v>
      </c>
      <c r="K19" s="15">
        <f t="shared" si="1"/>
        <v>352.35508196000006</v>
      </c>
      <c r="L19" s="15">
        <f>VLOOKUP($H$9,δεδομένα!$A$2:$E$20,4,FALSE)</f>
        <v>0.12670000000000001</v>
      </c>
      <c r="M19" s="15">
        <f>VLOOKUP(H$9,δεδομένα!$A$2:$E$20,5,FALSE)</f>
        <v>165.17</v>
      </c>
      <c r="N19" s="24">
        <f t="shared" si="2"/>
        <v>3133.3738819600003</v>
      </c>
    </row>
    <row r="20" spans="1:14" x14ac:dyDescent="0.25">
      <c r="A20" s="17">
        <v>9</v>
      </c>
      <c r="B20" s="25">
        <v>12</v>
      </c>
      <c r="C20" s="25">
        <f>+C19+'Α8-Α9(I)'!$B20</f>
        <v>96</v>
      </c>
      <c r="D20" s="18" t="s">
        <v>159</v>
      </c>
      <c r="E20" s="18">
        <f>VLOOKUP($D20,'ΚΛΙΜΑΚΕΣ-ΒΑΘΜΙΔΕΣ'!$A$1:$C$247,2,FALSE)</f>
        <v>1197</v>
      </c>
      <c r="F20" s="18">
        <f>VLOOKUP($D20,'ΚΛΙΜΑΚΕΣ-ΒΑΘΜΙΔΕΣ'!$A$1:$C$247,3,FALSE)</f>
        <v>34076</v>
      </c>
      <c r="G20" s="18">
        <f t="shared" si="3"/>
        <v>2839.67</v>
      </c>
      <c r="H20" s="18">
        <f t="shared" si="0"/>
        <v>42.595050000000001</v>
      </c>
      <c r="I20" s="18">
        <f>VLOOKUP($H$9,δεδομένα!$A$2:$E$20,2,FALSE)</f>
        <v>1.4999999999999999E-2</v>
      </c>
      <c r="J20" s="18">
        <f>VLOOKUP($H$9,δεδομένα!$A$2:$E$20,3,FALSE)</f>
        <v>27.61</v>
      </c>
      <c r="K20" s="18">
        <f t="shared" si="1"/>
        <v>365.18298183500002</v>
      </c>
      <c r="L20" s="18">
        <f>VLOOKUP($H$9,δεδομένα!$A$2:$E$20,4,FALSE)</f>
        <v>0.12670000000000001</v>
      </c>
      <c r="M20" s="18">
        <f>VLOOKUP(H$9,δεδομένα!$A$2:$E$20,5,FALSE)</f>
        <v>165.17</v>
      </c>
      <c r="N20" s="20">
        <f t="shared" si="2"/>
        <v>3247.4480318350002</v>
      </c>
    </row>
    <row r="21" spans="1:14" x14ac:dyDescent="0.25">
      <c r="A21" s="21">
        <v>10</v>
      </c>
      <c r="B21" s="22">
        <v>12</v>
      </c>
      <c r="C21" s="22">
        <f>+C20+'Α8-Α9(I)'!$B21</f>
        <v>108</v>
      </c>
      <c r="D21" s="15" t="s">
        <v>160</v>
      </c>
      <c r="E21" s="15">
        <f>VLOOKUP($D21,'ΚΛΙΜΑΚΕΣ-ΒΑΘΜΙΔΕΣ'!$A$1:$C$247,2,FALSE)</f>
        <v>1197</v>
      </c>
      <c r="F21" s="15">
        <f>VLOOKUP($D21,'ΚΛΙΜΑΚΕΣ-ΒΑΘΜΙΔΕΣ'!$A$1:$C$247,3,FALSE)</f>
        <v>35273</v>
      </c>
      <c r="G21" s="15">
        <f t="shared" si="3"/>
        <v>2939.42</v>
      </c>
      <c r="H21" s="15">
        <f t="shared" si="0"/>
        <v>44.091299999999997</v>
      </c>
      <c r="I21" s="15">
        <f>VLOOKUP($H$9,δεδομένα!$A$2:$E$20,2,FALSE)</f>
        <v>1.4999999999999999E-2</v>
      </c>
      <c r="J21" s="15">
        <f>VLOOKUP($H$9,δεδομένα!$A$2:$E$20,3,FALSE)</f>
        <v>27.61</v>
      </c>
      <c r="K21" s="15">
        <f t="shared" si="1"/>
        <v>378.01088171000004</v>
      </c>
      <c r="L21" s="15">
        <f>VLOOKUP($H$9,δεδομένα!$A$2:$E$20,4,FALSE)</f>
        <v>0.12670000000000001</v>
      </c>
      <c r="M21" s="15">
        <f>VLOOKUP(H$9,δεδομένα!$A$2:$E$20,5,FALSE)</f>
        <v>165.17</v>
      </c>
      <c r="N21" s="24">
        <f t="shared" si="2"/>
        <v>3361.52218171</v>
      </c>
    </row>
    <row r="22" spans="1:14" x14ac:dyDescent="0.25">
      <c r="A22" s="17">
        <v>11</v>
      </c>
      <c r="B22" s="25">
        <v>12</v>
      </c>
      <c r="C22" s="25">
        <f>+C21+'Α8-Α9(I)'!$B22</f>
        <v>120</v>
      </c>
      <c r="D22" s="18" t="s">
        <v>161</v>
      </c>
      <c r="E22" s="18">
        <f>VLOOKUP($D22,'ΚΛΙΜΑΚΕΣ-ΒΑΘΜΙΔΕΣ'!$A$1:$C$247,2,FALSE)</f>
        <v>1197</v>
      </c>
      <c r="F22" s="18">
        <f>VLOOKUP($D22,'ΚΛΙΜΑΚΕΣ-ΒΑΘΜΙΔΕΣ'!$A$1:$C$247,3,FALSE)</f>
        <v>36470</v>
      </c>
      <c r="G22" s="18">
        <f t="shared" ref="G22:G28" si="4">ROUND(F22/12,2)</f>
        <v>3039.17</v>
      </c>
      <c r="H22" s="18">
        <f t="shared" si="0"/>
        <v>45.58755</v>
      </c>
      <c r="I22" s="18">
        <f>VLOOKUP($H$9,δεδομένα!$A$2:$E$20,2,FALSE)</f>
        <v>1.4999999999999999E-2</v>
      </c>
      <c r="J22" s="18">
        <f>VLOOKUP($H$9,δεδομένα!$A$2:$E$20,3,FALSE)</f>
        <v>27.61</v>
      </c>
      <c r="K22" s="18">
        <f t="shared" si="1"/>
        <v>390.83878158500005</v>
      </c>
      <c r="L22" s="18">
        <f>VLOOKUP($H$9,δεδομένα!$A$2:$E$20,4,FALSE)</f>
        <v>0.12670000000000001</v>
      </c>
      <c r="M22" s="18">
        <f>VLOOKUP(H$9,δεδομένα!$A$2:$E$20,5,FALSE)</f>
        <v>165.17</v>
      </c>
      <c r="N22" s="20">
        <f t="shared" si="2"/>
        <v>3475.5963315850004</v>
      </c>
    </row>
    <row r="23" spans="1:14" x14ac:dyDescent="0.25">
      <c r="A23" s="21">
        <v>12</v>
      </c>
      <c r="B23" s="22">
        <v>12</v>
      </c>
      <c r="C23" s="22">
        <f>+C22+'Α8-Α9(I)'!$B23</f>
        <v>132</v>
      </c>
      <c r="D23" s="15" t="s">
        <v>162</v>
      </c>
      <c r="E23" s="15" t="str">
        <f>VLOOKUP($D23,'ΚΛΙΜΑΚΕΣ-ΒΑΘΜΙΔΕΣ'!$A$1:$C$247,2,FALSE)</f>
        <v>top</v>
      </c>
      <c r="F23" s="15">
        <f>VLOOKUP($D23,'ΚΛΙΜΑΚΕΣ-ΒΑΘΜΙΔΕΣ'!$A$1:$C$247,3,FALSE)</f>
        <v>37667</v>
      </c>
      <c r="G23" s="15">
        <f t="shared" si="4"/>
        <v>3138.92</v>
      </c>
      <c r="H23" s="15">
        <f t="shared" si="0"/>
        <v>47.083799999999997</v>
      </c>
      <c r="I23" s="15">
        <f>VLOOKUP($H$9,δεδομένα!$A$2:$E$20,2,FALSE)</f>
        <v>1.4999999999999999E-2</v>
      </c>
      <c r="J23" s="15">
        <f>VLOOKUP($H$9,δεδομένα!$A$2:$E$20,3,FALSE)</f>
        <v>27.61</v>
      </c>
      <c r="K23" s="15">
        <f t="shared" si="1"/>
        <v>403.66668146000001</v>
      </c>
      <c r="L23" s="15">
        <f>VLOOKUP($H$9,δεδομένα!$A$2:$E$20,4,FALSE)</f>
        <v>0.12670000000000001</v>
      </c>
      <c r="M23" s="15">
        <f>VLOOKUP(H$9,δεδομένα!$A$2:$E$20,5,FALSE)</f>
        <v>165.17</v>
      </c>
      <c r="N23" s="24">
        <f t="shared" si="2"/>
        <v>3589.6704814599998</v>
      </c>
    </row>
    <row r="24" spans="1:14" x14ac:dyDescent="0.25">
      <c r="A24" s="17">
        <v>13</v>
      </c>
      <c r="B24" s="25">
        <v>1</v>
      </c>
      <c r="C24" s="25">
        <f>+C23+'Α8-Α9(I)'!$B24</f>
        <v>133</v>
      </c>
      <c r="D24" s="18" t="s">
        <v>177</v>
      </c>
      <c r="E24" s="18">
        <f>VLOOKUP($D24,'ΚΛΙΜΑΚΕΣ-ΒΑΘΜΙΔΕΣ'!$A$1:$C$247,2,FALSE)</f>
        <v>1467</v>
      </c>
      <c r="F24" s="18">
        <f>VLOOKUP($D24,'ΚΛΙΜΑΚΕΣ-ΒΑΘΜΙΔΕΣ'!$A$1:$C$247,3,FALSE)</f>
        <v>37748</v>
      </c>
      <c r="G24" s="18">
        <f t="shared" si="4"/>
        <v>3145.67</v>
      </c>
      <c r="H24" s="18">
        <f t="shared" si="0"/>
        <v>47.185049999999997</v>
      </c>
      <c r="I24" s="18">
        <f>VLOOKUP($H$9,δεδομένα!$A$2:$E$20,2,FALSE)</f>
        <v>1.4999999999999999E-2</v>
      </c>
      <c r="J24" s="18">
        <f>VLOOKUP($H$9,δεδομένα!$A$2:$E$20,3,FALSE)</f>
        <v>27.61</v>
      </c>
      <c r="K24" s="18">
        <f t="shared" si="1"/>
        <v>404.53473483500005</v>
      </c>
      <c r="L24" s="18">
        <f>VLOOKUP($H$9,δεδομένα!$A$2:$E$20,4,FALSE)</f>
        <v>0.12670000000000001</v>
      </c>
      <c r="M24" s="18">
        <f>VLOOKUP(H$9,δεδομένα!$A$2:$E$20,5,FALSE)</f>
        <v>165.17</v>
      </c>
      <c r="N24" s="20">
        <f t="shared" si="2"/>
        <v>3597.3897848350002</v>
      </c>
    </row>
    <row r="25" spans="1:14" x14ac:dyDescent="0.25">
      <c r="A25" s="21">
        <v>14</v>
      </c>
      <c r="B25" s="22">
        <v>12</v>
      </c>
      <c r="C25" s="22">
        <f>+C24+'Α8-Α9(I)'!$B25</f>
        <v>145</v>
      </c>
      <c r="D25" s="15" t="s">
        <v>178</v>
      </c>
      <c r="E25" s="15">
        <f>VLOOKUP($D25,'ΚΛΙΜΑΚΕΣ-ΒΑΘΜΙΔΕΣ'!$A$1:$C$247,2,FALSE)</f>
        <v>1467</v>
      </c>
      <c r="F25" s="15">
        <f>VLOOKUP($D25,'ΚΛΙΜΑΚΕΣ-ΒΑΘΜΙΔΕΣ'!$A$1:$C$247,3,FALSE)</f>
        <v>39215</v>
      </c>
      <c r="G25" s="15">
        <f t="shared" si="4"/>
        <v>3267.92</v>
      </c>
      <c r="H25" s="15">
        <f t="shared" si="0"/>
        <v>49.018799999999999</v>
      </c>
      <c r="I25" s="15">
        <f>VLOOKUP($H$9,δεδομένα!$A$2:$E$20,2,FALSE)</f>
        <v>1.4999999999999999E-2</v>
      </c>
      <c r="J25" s="15">
        <f>VLOOKUP($H$9,δεδομένα!$A$2:$E$20,3,FALSE)</f>
        <v>27.61</v>
      </c>
      <c r="K25" s="15">
        <f t="shared" si="1"/>
        <v>420.25614596000003</v>
      </c>
      <c r="L25" s="15">
        <f>VLOOKUP($H$9,δεδομένα!$A$2:$E$20,4,FALSE)</f>
        <v>0.12670000000000001</v>
      </c>
      <c r="M25" s="15">
        <f>VLOOKUP(H$9,δεδομένα!$A$2:$E$20,5,FALSE)</f>
        <v>165.17</v>
      </c>
      <c r="N25" s="24">
        <f t="shared" si="2"/>
        <v>3737.19494596</v>
      </c>
    </row>
    <row r="26" spans="1:14" x14ac:dyDescent="0.25">
      <c r="A26" s="17">
        <v>15</v>
      </c>
      <c r="B26" s="25">
        <v>12</v>
      </c>
      <c r="C26" s="25">
        <f>+C25+'Α8-Α9(I)'!$B26</f>
        <v>157</v>
      </c>
      <c r="D26" s="18" t="s">
        <v>179</v>
      </c>
      <c r="E26" s="18">
        <f>VLOOKUP($D26,'ΚΛΙΜΑΚΕΣ-ΒΑΘΜΙΔΕΣ'!$A$1:$C$247,2,FALSE)</f>
        <v>1467</v>
      </c>
      <c r="F26" s="18">
        <f>VLOOKUP($D26,'ΚΛΙΜΑΚΕΣ-ΒΑΘΜΙΔΕΣ'!$A$1:$C$247,3,FALSE)</f>
        <v>40682</v>
      </c>
      <c r="G26" s="18">
        <f t="shared" si="4"/>
        <v>3390.17</v>
      </c>
      <c r="H26" s="18">
        <f t="shared" si="0"/>
        <v>50.852550000000001</v>
      </c>
      <c r="I26" s="18">
        <f>VLOOKUP($H$9,δεδομένα!$A$2:$E$20,2,FALSE)</f>
        <v>1.4999999999999999E-2</v>
      </c>
      <c r="J26" s="18">
        <f>VLOOKUP($H$9,δεδομένα!$A$2:$E$20,3,FALSE)</f>
        <v>27.61</v>
      </c>
      <c r="K26" s="18">
        <f t="shared" si="1"/>
        <v>435.97755708500006</v>
      </c>
      <c r="L26" s="18">
        <f>VLOOKUP($H$9,δεδομένα!$A$2:$E$20,4,FALSE)</f>
        <v>0.12670000000000001</v>
      </c>
      <c r="M26" s="18">
        <f>VLOOKUP(H$9,δεδομένα!$A$2:$E$20,5,FALSE)</f>
        <v>165.17</v>
      </c>
      <c r="N26" s="20">
        <f t="shared" si="2"/>
        <v>3877.0001070850003</v>
      </c>
    </row>
    <row r="27" spans="1:14" x14ac:dyDescent="0.25">
      <c r="A27" s="21">
        <v>16</v>
      </c>
      <c r="B27" s="22">
        <v>12</v>
      </c>
      <c r="C27" s="22">
        <f>+C26+'Α8-Α9(I)'!$B27</f>
        <v>169</v>
      </c>
      <c r="D27" s="15" t="s">
        <v>180</v>
      </c>
      <c r="E27" s="15">
        <f>VLOOKUP($D27,'ΚΛΙΜΑΚΕΣ-ΒΑΘΜΙΔΕΣ'!$A$1:$C$247,2,FALSE)</f>
        <v>1467</v>
      </c>
      <c r="F27" s="15">
        <f>VLOOKUP($D27,'ΚΛΙΜΑΚΕΣ-ΒΑΘΜΙΔΕΣ'!$A$1:$C$247,3,FALSE)</f>
        <v>42149</v>
      </c>
      <c r="G27" s="15">
        <f t="shared" si="4"/>
        <v>3512.42</v>
      </c>
      <c r="H27" s="15">
        <f t="shared" si="0"/>
        <v>52.686299999999996</v>
      </c>
      <c r="I27" s="15">
        <f>VLOOKUP($H$9,δεδομένα!$A$2:$E$20,2,FALSE)</f>
        <v>1.4999999999999999E-2</v>
      </c>
      <c r="J27" s="15">
        <f>VLOOKUP($H$9,δεδομένα!$A$2:$E$20,3,FALSE)</f>
        <v>27.61</v>
      </c>
      <c r="K27" s="15">
        <f t="shared" si="1"/>
        <v>451.69896821000003</v>
      </c>
      <c r="L27" s="15">
        <f>VLOOKUP($H$9,δεδομένα!$A$2:$E$20,4,FALSE)</f>
        <v>0.12670000000000001</v>
      </c>
      <c r="M27" s="15">
        <f>VLOOKUP(H$9,δεδομένα!$A$2:$E$20,5,FALSE)</f>
        <v>165.17</v>
      </c>
      <c r="N27" s="24">
        <f t="shared" si="2"/>
        <v>4016.8052682100001</v>
      </c>
    </row>
    <row r="28" spans="1:14" x14ac:dyDescent="0.25">
      <c r="A28" s="30">
        <v>17</v>
      </c>
      <c r="B28" s="31">
        <v>12</v>
      </c>
      <c r="C28" s="31">
        <f>+C27+'Α8-Α9(I)'!$B28</f>
        <v>181</v>
      </c>
      <c r="D28" s="32" t="s">
        <v>181</v>
      </c>
      <c r="E28" s="32" t="str">
        <f>VLOOKUP($D28,'ΚΛΙΜΑΚΕΣ-ΒΑΘΜΙΔΕΣ'!$A$1:$C$247,2,FALSE)</f>
        <v>top</v>
      </c>
      <c r="F28" s="32">
        <f>VLOOKUP($D28,'ΚΛΙΜΑΚΕΣ-ΒΑΘΜΙΔΕΣ'!$A$1:$C$247,3,FALSE)</f>
        <v>43616</v>
      </c>
      <c r="G28" s="32">
        <f t="shared" si="4"/>
        <v>3634.67</v>
      </c>
      <c r="H28" s="32">
        <f t="shared" si="0"/>
        <v>54.520049999999998</v>
      </c>
      <c r="I28" s="32">
        <f>VLOOKUP($H$9,δεδομένα!$A$2:$E$20,2,FALSE)</f>
        <v>1.4999999999999999E-2</v>
      </c>
      <c r="J28" s="32">
        <f>VLOOKUP($H$9,δεδομένα!$A$2:$E$20,3,FALSE)</f>
        <v>27.61</v>
      </c>
      <c r="K28" s="32">
        <f t="shared" si="1"/>
        <v>467.42037933500006</v>
      </c>
      <c r="L28" s="32">
        <f>VLOOKUP($H$9,δεδομένα!$A$2:$E$20,4,FALSE)</f>
        <v>0.12670000000000001</v>
      </c>
      <c r="M28" s="32">
        <f>VLOOKUP(H$9,δεδομένα!$A$2:$E$20,5,FALSE)</f>
        <v>165.17</v>
      </c>
      <c r="N28" s="34">
        <f t="shared" si="2"/>
        <v>4156.6104293349999</v>
      </c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ht="26.4" hidden="1" x14ac:dyDescent="0.25">
      <c r="A31" s="36"/>
      <c r="B31" s="41" t="str">
        <f>D24</f>
        <v>Α9(i)/6η</v>
      </c>
      <c r="C31" s="41" t="str">
        <f>D23</f>
        <v>Α8/12η</v>
      </c>
      <c r="D31" s="42" t="s">
        <v>343</v>
      </c>
      <c r="E31" s="43" t="s">
        <v>344</v>
      </c>
      <c r="F31" s="44" t="s">
        <v>345</v>
      </c>
      <c r="G31" s="36"/>
      <c r="H31" s="36"/>
      <c r="I31" s="36"/>
      <c r="J31" s="36"/>
      <c r="K31" s="36"/>
      <c r="L31" s="36"/>
      <c r="M31" s="36"/>
      <c r="N31" s="36"/>
    </row>
    <row r="32" spans="1:14" hidden="1" x14ac:dyDescent="0.25">
      <c r="A32" s="36"/>
      <c r="B32" s="45">
        <f>F24</f>
        <v>37748</v>
      </c>
      <c r="C32" s="45">
        <f>F23</f>
        <v>37667</v>
      </c>
      <c r="D32" s="45">
        <f>+B32-C32</f>
        <v>81</v>
      </c>
      <c r="E32" s="45">
        <f>E25</f>
        <v>1467</v>
      </c>
      <c r="F32" s="36">
        <f>D32/E32*12</f>
        <v>0.66257668711656437</v>
      </c>
      <c r="G32" s="43">
        <f>ROUND(F32,0)</f>
        <v>1</v>
      </c>
      <c r="H32" s="36"/>
      <c r="I32" s="36"/>
      <c r="J32" s="36"/>
      <c r="K32" s="36"/>
      <c r="L32" s="36"/>
      <c r="M32" s="36"/>
      <c r="N32" s="36"/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</sheetData>
  <sheetProtection algorithmName="SHA-512" hashValue="99heQ9CjFO61GiGzdKzEnxafPUmnoITG0wca6dBR10zO/v2oLuXXidwGqIwRiN8IbOk8QXNHusgDML2jUbdMgw==" saltValue="cnOf1msZYK/7EU/p7LBC6Q==" spinCount="100000" sheet="1" objects="1" scenarios="1"/>
  <mergeCells count="2">
    <mergeCell ref="H8:K8"/>
    <mergeCell ref="H9:K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F8AD4F-132C-4B09-A356-B2F552EBE421}">
          <x14:formula1>
            <xm:f>'ΚΛΙΜΑΚΕΣ-ΒΑΘΜΙΔΕΣ'!$A$1:$A$247</xm:f>
          </x14:formula1>
          <xm:sqref>D12:D28</xm:sqref>
        </x14:dataValidation>
        <x14:dataValidation type="list" allowBlank="1" showInputMessage="1" showErrorMessage="1" xr:uid="{0A01686E-5238-4852-9F06-0E86C6B8391B}">
          <x14:formula1>
            <xm:f>δεδομένα!$A$2:$A$20</xm:f>
          </x14:formula1>
          <xm:sqref>H9:K9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00249-B397-4BE8-AC02-FD526D961027}">
  <sheetPr codeName="Sheet13"/>
  <dimension ref="A1:N35"/>
  <sheetViews>
    <sheetView zoomScale="99" zoomScaleNormal="99" workbookViewId="0">
      <selection sqref="A1:G31"/>
    </sheetView>
  </sheetViews>
  <sheetFormatPr defaultRowHeight="13.2" x14ac:dyDescent="0.25"/>
  <cols>
    <col min="1" max="1" width="6.33203125" customWidth="1"/>
    <col min="2" max="2" width="12.88671875" customWidth="1"/>
    <col min="3" max="3" width="15.441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330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331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26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21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7" t="s">
        <v>339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36"/>
      <c r="B8" s="37" t="s">
        <v>342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36"/>
      <c r="B9" s="37"/>
      <c r="C9" s="36"/>
      <c r="D9" s="36"/>
      <c r="E9" s="36"/>
      <c r="F9" s="36"/>
      <c r="G9" s="36"/>
      <c r="H9" s="78" t="s">
        <v>355</v>
      </c>
      <c r="I9" s="78"/>
      <c r="J9" s="78"/>
      <c r="K9" s="78"/>
      <c r="L9" s="36"/>
      <c r="M9" s="36"/>
      <c r="N9" s="36"/>
    </row>
    <row r="10" spans="1:14" x14ac:dyDescent="0.25">
      <c r="A10" s="35" t="s">
        <v>321</v>
      </c>
      <c r="B10" s="39"/>
      <c r="C10" s="39"/>
      <c r="D10" s="36"/>
      <c r="E10" s="36"/>
      <c r="F10" s="36"/>
      <c r="G10" s="35" t="s">
        <v>295</v>
      </c>
      <c r="H10" s="79" t="s">
        <v>363</v>
      </c>
      <c r="I10" s="80"/>
      <c r="J10" s="80"/>
      <c r="K10" s="81"/>
      <c r="L10" s="36"/>
      <c r="M10" s="36"/>
      <c r="N10" s="36"/>
    </row>
    <row r="11" spans="1:14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52.8" x14ac:dyDescent="0.25">
      <c r="A12" s="16" t="s">
        <v>30</v>
      </c>
      <c r="B12" s="13" t="s">
        <v>33</v>
      </c>
      <c r="C12" s="13" t="s">
        <v>320</v>
      </c>
      <c r="D12" s="13" t="s">
        <v>34</v>
      </c>
      <c r="E12" s="13" t="s">
        <v>283</v>
      </c>
      <c r="F12" s="13" t="s">
        <v>31</v>
      </c>
      <c r="G12" s="13" t="s">
        <v>32</v>
      </c>
      <c r="H12" s="13" t="s">
        <v>356</v>
      </c>
      <c r="I12" s="13" t="s">
        <v>323</v>
      </c>
      <c r="J12" s="13" t="s">
        <v>334</v>
      </c>
      <c r="K12" s="13" t="s">
        <v>357</v>
      </c>
      <c r="L12" s="13" t="s">
        <v>359</v>
      </c>
      <c r="M12" s="13" t="s">
        <v>360</v>
      </c>
      <c r="N12" s="14" t="s">
        <v>358</v>
      </c>
    </row>
    <row r="13" spans="1:14" x14ac:dyDescent="0.25">
      <c r="A13" s="47">
        <v>1</v>
      </c>
      <c r="B13" s="47"/>
      <c r="C13" s="25"/>
      <c r="D13" s="18" t="s">
        <v>163</v>
      </c>
      <c r="E13" s="18">
        <f>VLOOKUP($D13,'ΚΛΙΜΑΚΕΣ-ΒΑΘΜΙΔΕΣ'!$A$1:$C$247,2,FALSE)</f>
        <v>1467</v>
      </c>
      <c r="F13" s="18">
        <f>VLOOKUP($D13,'ΚΛΙΜΑΚΕΣ-ΒΑΘΜΙΔΕΣ'!$A$1:$C$247,3,FALSE)</f>
        <v>30413</v>
      </c>
      <c r="G13" s="18">
        <f>ROUND(F13/12,2)</f>
        <v>2534.42</v>
      </c>
      <c r="H13" s="18">
        <f t="shared" ref="H13:H27" si="0">IF((G13*I13)&gt;J13,G13*I13,J13)</f>
        <v>38.016300000000001</v>
      </c>
      <c r="I13" s="48">
        <f>VLOOKUP($H$10,δεδομένα!$A$2:$E$20,2,FALSE)</f>
        <v>1.4999999999999999E-2</v>
      </c>
      <c r="J13" s="18">
        <f>VLOOKUP($H$10,δεδομένα!$A$2:$E$20,3,FALSE)</f>
        <v>27.61</v>
      </c>
      <c r="K13" s="18">
        <f t="shared" ref="K13:K27" si="1">IF((G13+H13)*L13&gt;M13,(G13+H13)*L13,M13)</f>
        <v>325.92767921000006</v>
      </c>
      <c r="L13" s="48">
        <f>VLOOKUP($H$10,δεδομένα!$A$2:$E$20,4,FALSE)</f>
        <v>0.12670000000000001</v>
      </c>
      <c r="M13" s="18">
        <f>VLOOKUP(H$10,δεδομένα!$A$2:$E$20,5,FALSE)</f>
        <v>165.17</v>
      </c>
      <c r="N13" s="20">
        <f t="shared" ref="N13:N27" si="2">G13+H13+K13</f>
        <v>2898.3639792100003</v>
      </c>
    </row>
    <row r="14" spans="1:14" x14ac:dyDescent="0.25">
      <c r="A14" s="49">
        <v>2</v>
      </c>
      <c r="B14" s="49">
        <v>12</v>
      </c>
      <c r="C14" s="22">
        <v>12</v>
      </c>
      <c r="D14" s="15" t="s">
        <v>164</v>
      </c>
      <c r="E14" s="15">
        <f>VLOOKUP($D14,'ΚΛΙΜΑΚΕΣ-ΒΑΘΜΙΔΕΣ'!$A$1:$C$247,2,FALSE)</f>
        <v>1467</v>
      </c>
      <c r="F14" s="15">
        <f>VLOOKUP($D14,'ΚΛΙΜΑΚΕΣ-ΒΑΘΜΙΔΕΣ'!$A$1:$C$247,3,FALSE)</f>
        <v>31880</v>
      </c>
      <c r="G14" s="15">
        <f t="shared" ref="G14:G22" si="3">ROUND(F14/12,2)</f>
        <v>2656.67</v>
      </c>
      <c r="H14" s="15">
        <f t="shared" si="0"/>
        <v>39.850050000000003</v>
      </c>
      <c r="I14" s="15">
        <f>VLOOKUP($H$10,δεδομένα!$A$2:$E$20,2,FALSE)</f>
        <v>1.4999999999999999E-2</v>
      </c>
      <c r="J14" s="15">
        <f>VLOOKUP($H$10,δεδομένα!$A$2:$E$20,3,FALSE)</f>
        <v>27.61</v>
      </c>
      <c r="K14" s="15">
        <f t="shared" si="1"/>
        <v>341.64909033500004</v>
      </c>
      <c r="L14" s="15">
        <f>VLOOKUP($H$10,δεδομένα!$A$2:$E$20,4,FALSE)</f>
        <v>0.12670000000000001</v>
      </c>
      <c r="M14" s="15">
        <f>VLOOKUP(H$10,δεδομένα!$A$2:$E$20,5,FALSE)</f>
        <v>165.17</v>
      </c>
      <c r="N14" s="24">
        <f t="shared" si="2"/>
        <v>3038.1691403350001</v>
      </c>
    </row>
    <row r="15" spans="1:14" x14ac:dyDescent="0.25">
      <c r="A15" s="47">
        <v>3</v>
      </c>
      <c r="B15" s="47">
        <v>12</v>
      </c>
      <c r="C15" s="25">
        <f>+C14+'Α9-Α11-Α12'!$B15</f>
        <v>24</v>
      </c>
      <c r="D15" s="18" t="s">
        <v>165</v>
      </c>
      <c r="E15" s="18">
        <f>VLOOKUP($D15,'ΚΛΙΜΑΚΕΣ-ΒΑΘΜΙΔΕΣ'!$A$1:$C$247,2,FALSE)</f>
        <v>1467</v>
      </c>
      <c r="F15" s="18">
        <f>VLOOKUP($D15,'ΚΛΙΜΑΚΕΣ-ΒΑΘΜΙΔΕΣ'!$A$1:$C$247,3,FALSE)</f>
        <v>33347</v>
      </c>
      <c r="G15" s="18">
        <f t="shared" si="3"/>
        <v>2778.92</v>
      </c>
      <c r="H15" s="18">
        <f t="shared" si="0"/>
        <v>41.683799999999998</v>
      </c>
      <c r="I15" s="18">
        <f>VLOOKUP($H$10,δεδομένα!$A$2:$E$20,2,FALSE)</f>
        <v>1.4999999999999999E-2</v>
      </c>
      <c r="J15" s="18">
        <f>VLOOKUP($H$10,δεδομένα!$A$2:$E$20,3,FALSE)</f>
        <v>27.61</v>
      </c>
      <c r="K15" s="18">
        <f t="shared" si="1"/>
        <v>357.37050146000001</v>
      </c>
      <c r="L15" s="18">
        <f>VLOOKUP($H$10,δεδομένα!$A$2:$E$20,4,FALSE)</f>
        <v>0.12670000000000001</v>
      </c>
      <c r="M15" s="18">
        <f>VLOOKUP(H$10,δεδομένα!$A$2:$E$20,5,FALSE)</f>
        <v>165.17</v>
      </c>
      <c r="N15" s="20">
        <f t="shared" si="2"/>
        <v>3177.9743014599999</v>
      </c>
    </row>
    <row r="16" spans="1:14" x14ac:dyDescent="0.25">
      <c r="A16" s="49">
        <v>4</v>
      </c>
      <c r="B16" s="49">
        <v>12</v>
      </c>
      <c r="C16" s="22">
        <f>+C15+'Α9-Α11-Α12'!$B16</f>
        <v>36</v>
      </c>
      <c r="D16" s="15" t="s">
        <v>201</v>
      </c>
      <c r="E16" s="15">
        <f>VLOOKUP($D16,'ΚΛΙΜΑΚΕΣ-ΒΑΘΜΙΔΕΣ'!$A$1:$C$247,2,FALSE)</f>
        <v>1639</v>
      </c>
      <c r="F16" s="15">
        <f>VLOOKUP($D16,'ΚΛΙΜΑΚΕΣ-ΒΑΘΜΙΔΕΣ'!$A$1:$C$247,3,FALSE)</f>
        <v>40525</v>
      </c>
      <c r="G16" s="15">
        <f t="shared" si="3"/>
        <v>3377.08</v>
      </c>
      <c r="H16" s="15">
        <f t="shared" si="0"/>
        <v>50.656199999999998</v>
      </c>
      <c r="I16" s="15">
        <f>VLOOKUP($H$10,δεδομένα!$A$2:$E$20,2,FALSE)</f>
        <v>1.4999999999999999E-2</v>
      </c>
      <c r="J16" s="15">
        <f>VLOOKUP($H$10,δεδομένα!$A$2:$E$20,3,FALSE)</f>
        <v>27.61</v>
      </c>
      <c r="K16" s="15">
        <f t="shared" si="1"/>
        <v>434.29417654000002</v>
      </c>
      <c r="L16" s="15">
        <f>VLOOKUP($H$10,δεδομένα!$A$2:$E$20,4,FALSE)</f>
        <v>0.12670000000000001</v>
      </c>
      <c r="M16" s="15">
        <f>VLOOKUP(H$10,δεδομένα!$A$2:$E$20,5,FALSE)</f>
        <v>165.17</v>
      </c>
      <c r="N16" s="24">
        <f t="shared" si="2"/>
        <v>3862.0303765399999</v>
      </c>
    </row>
    <row r="17" spans="1:14" x14ac:dyDescent="0.25">
      <c r="A17" s="47">
        <v>5</v>
      </c>
      <c r="B17" s="47">
        <v>12</v>
      </c>
      <c r="C17" s="25">
        <f>+C16+'Α9-Α11-Α12'!$B17</f>
        <v>48</v>
      </c>
      <c r="D17" s="18" t="s">
        <v>202</v>
      </c>
      <c r="E17" s="18">
        <f>VLOOKUP($D17,'ΚΛΙΜΑΚΕΣ-ΒΑΘΜΙΔΕΣ'!$A$1:$C$247,2,FALSE)</f>
        <v>1639</v>
      </c>
      <c r="F17" s="18">
        <f>VLOOKUP($D17,'ΚΛΙΜΑΚΕΣ-ΒΑΘΜΙΔΕΣ'!$A$1:$C$247,3,FALSE)</f>
        <v>42164</v>
      </c>
      <c r="G17" s="18">
        <f t="shared" si="3"/>
        <v>3513.67</v>
      </c>
      <c r="H17" s="18">
        <f t="shared" si="0"/>
        <v>52.70505</v>
      </c>
      <c r="I17" s="18">
        <f>VLOOKUP($H$10,δεδομένα!$A$2:$E$20,2,FALSE)</f>
        <v>1.4999999999999999E-2</v>
      </c>
      <c r="J17" s="18">
        <f>VLOOKUP($H$10,δεδομένα!$A$2:$E$20,3,FALSE)</f>
        <v>27.61</v>
      </c>
      <c r="K17" s="18">
        <f t="shared" si="1"/>
        <v>451.85971883500002</v>
      </c>
      <c r="L17" s="18">
        <f>VLOOKUP($H$10,δεδομένα!$A$2:$E$20,4,FALSE)</f>
        <v>0.12670000000000001</v>
      </c>
      <c r="M17" s="18">
        <f>VLOOKUP(H$10,δεδομένα!$A$2:$E$20,5,FALSE)</f>
        <v>165.17</v>
      </c>
      <c r="N17" s="20">
        <f t="shared" si="2"/>
        <v>4018.2347688350001</v>
      </c>
    </row>
    <row r="18" spans="1:14" x14ac:dyDescent="0.25">
      <c r="A18" s="49">
        <v>6</v>
      </c>
      <c r="B18" s="49">
        <v>12</v>
      </c>
      <c r="C18" s="22">
        <f>+C17+'Α9-Α11-Α12'!$B18</f>
        <v>60</v>
      </c>
      <c r="D18" s="15" t="s">
        <v>203</v>
      </c>
      <c r="E18" s="15">
        <f>VLOOKUP($D18,'ΚΛΙΜΑΚΕΣ-ΒΑΘΜΙΔΕΣ'!$A$1:$C$247,2,FALSE)</f>
        <v>1639</v>
      </c>
      <c r="F18" s="15">
        <f>VLOOKUP($D18,'ΚΛΙΜΑΚΕΣ-ΒΑΘΜΙΔΕΣ'!$A$1:$C$247,3,FALSE)</f>
        <v>43803</v>
      </c>
      <c r="G18" s="15">
        <f t="shared" si="3"/>
        <v>3650.25</v>
      </c>
      <c r="H18" s="15">
        <f t="shared" si="0"/>
        <v>54.753749999999997</v>
      </c>
      <c r="I18" s="15">
        <f>VLOOKUP($H$10,δεδομένα!$A$2:$E$20,2,FALSE)</f>
        <v>1.4999999999999999E-2</v>
      </c>
      <c r="J18" s="15">
        <f>VLOOKUP($H$10,δεδομένα!$A$2:$E$20,3,FALSE)</f>
        <v>27.61</v>
      </c>
      <c r="K18" s="15">
        <f t="shared" si="1"/>
        <v>469.42397512500003</v>
      </c>
      <c r="L18" s="15">
        <f>VLOOKUP($H$10,δεδομένα!$A$2:$E$20,4,FALSE)</f>
        <v>0.12670000000000001</v>
      </c>
      <c r="M18" s="15">
        <f>VLOOKUP(H$10,δεδομένα!$A$2:$E$20,5,FALSE)</f>
        <v>165.17</v>
      </c>
      <c r="N18" s="24">
        <f t="shared" si="2"/>
        <v>4174.4277251249996</v>
      </c>
    </row>
    <row r="19" spans="1:14" x14ac:dyDescent="0.25">
      <c r="A19" s="47">
        <v>7</v>
      </c>
      <c r="B19" s="47">
        <v>12</v>
      </c>
      <c r="C19" s="25">
        <f>+C18+'Α9-Α11-Α12'!$B19</f>
        <v>72</v>
      </c>
      <c r="D19" s="18" t="s">
        <v>204</v>
      </c>
      <c r="E19" s="18">
        <f>VLOOKUP($D19,'ΚΛΙΜΑΚΕΣ-ΒΑΘΜΙΔΕΣ'!$A$1:$C$247,2,FALSE)</f>
        <v>1639</v>
      </c>
      <c r="F19" s="18">
        <f>VLOOKUP($D19,'ΚΛΙΜΑΚΕΣ-ΒΑΘΜΙΔΕΣ'!$A$1:$C$247,3,FALSE)</f>
        <v>45442</v>
      </c>
      <c r="G19" s="18">
        <f t="shared" si="3"/>
        <v>3786.83</v>
      </c>
      <c r="H19" s="18">
        <f t="shared" si="0"/>
        <v>56.80245</v>
      </c>
      <c r="I19" s="18">
        <f>VLOOKUP($H$10,δεδομένα!$A$2:$E$20,2,FALSE)</f>
        <v>1.4999999999999999E-2</v>
      </c>
      <c r="J19" s="18">
        <f>VLOOKUP($H$10,δεδομένα!$A$2:$E$20,3,FALSE)</f>
        <v>27.61</v>
      </c>
      <c r="K19" s="18">
        <f t="shared" si="1"/>
        <v>486.98823141500003</v>
      </c>
      <c r="L19" s="18">
        <f>VLOOKUP($H$10,δεδομένα!$A$2:$E$20,4,FALSE)</f>
        <v>0.12670000000000001</v>
      </c>
      <c r="M19" s="18">
        <f>VLOOKUP(H$10,δεδομένα!$A$2:$E$20,5,FALSE)</f>
        <v>165.17</v>
      </c>
      <c r="N19" s="20">
        <f t="shared" si="2"/>
        <v>4330.620681415</v>
      </c>
    </row>
    <row r="20" spans="1:14" x14ac:dyDescent="0.25">
      <c r="A20" s="49">
        <v>8</v>
      </c>
      <c r="B20" s="49">
        <v>12</v>
      </c>
      <c r="C20" s="22">
        <f>+C19+'Α9-Α11-Α12'!$B20</f>
        <v>84</v>
      </c>
      <c r="D20" s="15" t="s">
        <v>205</v>
      </c>
      <c r="E20" s="15">
        <f>VLOOKUP($D20,'ΚΛΙΜΑΚΕΣ-ΒΑΘΜΙΔΕΣ'!$A$1:$C$247,2,FALSE)</f>
        <v>1639</v>
      </c>
      <c r="F20" s="15">
        <f>VLOOKUP($D20,'ΚΛΙΜΑΚΕΣ-ΒΑΘΜΙΔΕΣ'!$A$1:$C$247,3,FALSE)</f>
        <v>47081</v>
      </c>
      <c r="G20" s="15">
        <f t="shared" si="3"/>
        <v>3923.42</v>
      </c>
      <c r="H20" s="15">
        <f t="shared" si="0"/>
        <v>58.851300000000002</v>
      </c>
      <c r="I20" s="15">
        <f>VLOOKUP($H$10,δεδομένα!$A$2:$E$20,2,FALSE)</f>
        <v>1.4999999999999999E-2</v>
      </c>
      <c r="J20" s="15">
        <f>VLOOKUP($H$10,δεδομένα!$A$2:$E$20,3,FALSE)</f>
        <v>27.61</v>
      </c>
      <c r="K20" s="15">
        <f t="shared" si="1"/>
        <v>504.55377371000003</v>
      </c>
      <c r="L20" s="15">
        <f>VLOOKUP($H$10,δεδομένα!$A$2:$E$20,4,FALSE)</f>
        <v>0.12670000000000001</v>
      </c>
      <c r="M20" s="15">
        <f>VLOOKUP(H$10,δεδομένα!$A$2:$E$20,5,FALSE)</f>
        <v>165.17</v>
      </c>
      <c r="N20" s="24">
        <f t="shared" si="2"/>
        <v>4486.8250737099997</v>
      </c>
    </row>
    <row r="21" spans="1:14" x14ac:dyDescent="0.25">
      <c r="A21" s="47">
        <v>9</v>
      </c>
      <c r="B21" s="47">
        <v>12</v>
      </c>
      <c r="C21" s="25">
        <f>+C20+'Α9-Α11-Α12'!$B21</f>
        <v>96</v>
      </c>
      <c r="D21" s="18" t="s">
        <v>206</v>
      </c>
      <c r="E21" s="18">
        <f>VLOOKUP($D21,'ΚΛΙΜΑΚΕΣ-ΒΑΘΜΙΔΕΣ'!$A$1:$C$247,2,FALSE)</f>
        <v>1639</v>
      </c>
      <c r="F21" s="18">
        <f>VLOOKUP($D21,'ΚΛΙΜΑΚΕΣ-ΒΑΘΜΙΔΕΣ'!$A$1:$C$247,3,FALSE)</f>
        <v>48720</v>
      </c>
      <c r="G21" s="18">
        <f t="shared" si="3"/>
        <v>4060</v>
      </c>
      <c r="H21" s="18">
        <f t="shared" si="0"/>
        <v>60.9</v>
      </c>
      <c r="I21" s="18">
        <f>VLOOKUP($H$10,δεδομένα!$A$2:$E$20,2,FALSE)</f>
        <v>1.4999999999999999E-2</v>
      </c>
      <c r="J21" s="18">
        <f>VLOOKUP($H$10,δεδομένα!$A$2:$E$20,3,FALSE)</f>
        <v>27.61</v>
      </c>
      <c r="K21" s="18">
        <f t="shared" si="1"/>
        <v>522.11802999999998</v>
      </c>
      <c r="L21" s="18">
        <f>VLOOKUP($H$10,δεδομένα!$A$2:$E$20,4,FALSE)</f>
        <v>0.12670000000000001</v>
      </c>
      <c r="M21" s="18">
        <f>VLOOKUP(H$10,δεδομένα!$A$2:$E$20,5,FALSE)</f>
        <v>165.17</v>
      </c>
      <c r="N21" s="20">
        <f t="shared" si="2"/>
        <v>4643.0180299999993</v>
      </c>
    </row>
    <row r="22" spans="1:14" x14ac:dyDescent="0.25">
      <c r="A22" s="49">
        <v>10</v>
      </c>
      <c r="B22" s="49">
        <v>12</v>
      </c>
      <c r="C22" s="22">
        <f>+C21+'Α9-Α11-Α12'!$B22</f>
        <v>108</v>
      </c>
      <c r="D22" s="15" t="s">
        <v>207</v>
      </c>
      <c r="E22" s="15">
        <f>VLOOKUP($D22,'ΚΛΙΜΑΚΕΣ-ΒΑΘΜΙΔΕΣ'!$A$1:$C$247,2,FALSE)</f>
        <v>1639</v>
      </c>
      <c r="F22" s="15">
        <f>VLOOKUP($D22,'ΚΛΙΜΑΚΕΣ-ΒΑΘΜΙΔΕΣ'!$A$1:$C$247,3,FALSE)</f>
        <v>50359</v>
      </c>
      <c r="G22" s="15">
        <f t="shared" si="3"/>
        <v>4196.58</v>
      </c>
      <c r="H22" s="15">
        <f t="shared" si="0"/>
        <v>62.948699999999995</v>
      </c>
      <c r="I22" s="15">
        <f>VLOOKUP($H$10,δεδομένα!$A$2:$E$20,2,FALSE)</f>
        <v>1.4999999999999999E-2</v>
      </c>
      <c r="J22" s="15">
        <f>VLOOKUP($H$10,δεδομένα!$A$2:$E$20,3,FALSE)</f>
        <v>27.61</v>
      </c>
      <c r="K22" s="15">
        <f t="shared" si="1"/>
        <v>539.68228628999998</v>
      </c>
      <c r="L22" s="15">
        <f>VLOOKUP($H$10,δεδομένα!$A$2:$E$20,4,FALSE)</f>
        <v>0.12670000000000001</v>
      </c>
      <c r="M22" s="15">
        <f>VLOOKUP(H$10,δεδομένα!$A$2:$E$20,5,FALSE)</f>
        <v>165.17</v>
      </c>
      <c r="N22" s="24">
        <f t="shared" si="2"/>
        <v>4799.2109862899997</v>
      </c>
    </row>
    <row r="23" spans="1:14" x14ac:dyDescent="0.25">
      <c r="A23" s="47">
        <v>11</v>
      </c>
      <c r="B23" s="47">
        <v>12</v>
      </c>
      <c r="C23" s="25">
        <f>+C22+'Α9-Α11-Α12'!$B23</f>
        <v>120</v>
      </c>
      <c r="D23" s="18" t="s">
        <v>208</v>
      </c>
      <c r="E23" s="18">
        <f>VLOOKUP($D23,'ΚΛΙΜΑΚΕΣ-ΒΑΘΜΙΔΕΣ'!$A$1:$C$247,2,FALSE)</f>
        <v>1639</v>
      </c>
      <c r="F23" s="18">
        <f>VLOOKUP($D23,'ΚΛΙΜΑΚΕΣ-ΒΑΘΜΙΔΕΣ'!$A$1:$C$247,3,FALSE)</f>
        <v>51998</v>
      </c>
      <c r="G23" s="18">
        <f>ROUND(F23/12,2)</f>
        <v>4333.17</v>
      </c>
      <c r="H23" s="18">
        <f t="shared" si="0"/>
        <v>64.997550000000004</v>
      </c>
      <c r="I23" s="18">
        <f>VLOOKUP($H$10,δεδομένα!$A$2:$E$20,2,FALSE)</f>
        <v>1.4999999999999999E-2</v>
      </c>
      <c r="J23" s="18">
        <f>VLOOKUP($H$10,δεδομένα!$A$2:$E$20,3,FALSE)</f>
        <v>27.61</v>
      </c>
      <c r="K23" s="18">
        <f t="shared" si="1"/>
        <v>557.24782858500009</v>
      </c>
      <c r="L23" s="18">
        <f>VLOOKUP($H$10,δεδομένα!$A$2:$E$20,4,FALSE)</f>
        <v>0.12670000000000001</v>
      </c>
      <c r="M23" s="18">
        <f>VLOOKUP(H$10,δεδομένα!$A$2:$E$20,5,FALSE)</f>
        <v>165.17</v>
      </c>
      <c r="N23" s="20">
        <f t="shared" si="2"/>
        <v>4955.4153785850003</v>
      </c>
    </row>
    <row r="24" spans="1:14" x14ac:dyDescent="0.25">
      <c r="A24" s="49">
        <v>12</v>
      </c>
      <c r="B24" s="49">
        <v>11</v>
      </c>
      <c r="C24" s="22">
        <f>+C23+'Α9-Α11-Α12'!$B24</f>
        <v>131</v>
      </c>
      <c r="D24" s="15" t="s">
        <v>209</v>
      </c>
      <c r="E24" s="15" t="str">
        <f>VLOOKUP($D24,'ΚΛΙΜΑΚΕΣ-ΒΑΘΜΙΔΕΣ'!$A$1:$C$247,2,FALSE)</f>
        <v>top</v>
      </c>
      <c r="F24" s="15">
        <f>VLOOKUP($D24,'ΚΛΙΜΑΚΕΣ-ΒΑΘΜΙΔΕΣ'!$A$1:$C$247,3,FALSE)</f>
        <v>53637</v>
      </c>
      <c r="G24" s="15">
        <f t="shared" ref="G24:G27" si="4">ROUND(F24/12,2)</f>
        <v>4469.75</v>
      </c>
      <c r="H24" s="15">
        <f t="shared" si="0"/>
        <v>67.046250000000001</v>
      </c>
      <c r="I24" s="15">
        <f>VLOOKUP($H$10,δεδομένα!$A$2:$E$20,2,FALSE)</f>
        <v>1.4999999999999999E-2</v>
      </c>
      <c r="J24" s="15">
        <f>VLOOKUP($H$10,δεδομένα!$A$2:$E$20,3,FALSE)</f>
        <v>27.61</v>
      </c>
      <c r="K24" s="15">
        <f t="shared" si="1"/>
        <v>574.8120848750001</v>
      </c>
      <c r="L24" s="15">
        <f>VLOOKUP($H$10,δεδομένα!$A$2:$E$20,4,FALSE)</f>
        <v>0.12670000000000001</v>
      </c>
      <c r="M24" s="15">
        <f>VLOOKUP(H$10,δεδομένα!$A$2:$E$20,5,FALSE)</f>
        <v>165.17</v>
      </c>
      <c r="N24" s="24">
        <f t="shared" si="2"/>
        <v>5111.6083348750008</v>
      </c>
    </row>
    <row r="25" spans="1:14" x14ac:dyDescent="0.25">
      <c r="A25" s="47">
        <v>13</v>
      </c>
      <c r="B25" s="47">
        <v>12</v>
      </c>
      <c r="C25" s="25">
        <f>+C24+'Α9-Α11-Α12'!$B25</f>
        <v>143</v>
      </c>
      <c r="D25" s="17" t="s">
        <v>226</v>
      </c>
      <c r="E25" s="18">
        <f>VLOOKUP($D25,'ΚΛΙΜΑΚΕΣ-ΒΑΘΜΙΔΕΣ'!$A$1:$C$247,2,FALSE)</f>
        <v>2102</v>
      </c>
      <c r="F25" s="18">
        <f>VLOOKUP($D25,'ΚΛΙΜΑΚΕΣ-ΒΑΘΜΙΔΕΣ'!$A$1:$C$247,3,FALSE)</f>
        <v>55488</v>
      </c>
      <c r="G25" s="18">
        <f t="shared" si="4"/>
        <v>4624</v>
      </c>
      <c r="H25" s="18">
        <f t="shared" si="0"/>
        <v>69.36</v>
      </c>
      <c r="I25" s="18">
        <f>VLOOKUP($H$10,δεδομένα!$A$2:$E$20,2,FALSE)</f>
        <v>1.4999999999999999E-2</v>
      </c>
      <c r="J25" s="18">
        <f>VLOOKUP($H$10,δεδομένα!$A$2:$E$20,3,FALSE)</f>
        <v>27.61</v>
      </c>
      <c r="K25" s="18">
        <f t="shared" si="1"/>
        <v>594.64871200000005</v>
      </c>
      <c r="L25" s="18">
        <f>VLOOKUP($H$10,δεδομένα!$A$2:$E$20,4,FALSE)</f>
        <v>0.12670000000000001</v>
      </c>
      <c r="M25" s="18">
        <f>VLOOKUP(H$10,δεδομένα!$A$2:$E$20,5,FALSE)</f>
        <v>165.17</v>
      </c>
      <c r="N25" s="20">
        <f t="shared" si="2"/>
        <v>5288.0087119999998</v>
      </c>
    </row>
    <row r="26" spans="1:14" x14ac:dyDescent="0.25">
      <c r="A26" s="49">
        <v>14</v>
      </c>
      <c r="B26" s="49">
        <v>12</v>
      </c>
      <c r="C26" s="22">
        <f>+C25+'Α9-Α11-Α12'!$B26</f>
        <v>155</v>
      </c>
      <c r="D26" s="21" t="s">
        <v>227</v>
      </c>
      <c r="E26" s="15">
        <f>VLOOKUP($D26,'ΚΛΙΜΑΚΕΣ-ΒΑΘΜΙΔΕΣ'!$A$1:$C$247,2,FALSE)</f>
        <v>2102</v>
      </c>
      <c r="F26" s="15">
        <f>VLOOKUP($D26,'ΚΛΙΜΑΚΕΣ-ΒΑΘΜΙΔΕΣ'!$A$1:$C$247,3,FALSE)</f>
        <v>57590</v>
      </c>
      <c r="G26" s="15">
        <f t="shared" si="4"/>
        <v>4799.17</v>
      </c>
      <c r="H26" s="15">
        <f t="shared" si="0"/>
        <v>71.987549999999999</v>
      </c>
      <c r="I26" s="15">
        <f>VLOOKUP($H$10,δεδομένα!$A$2:$E$20,2,FALSE)</f>
        <v>1.4999999999999999E-2</v>
      </c>
      <c r="J26" s="15">
        <f>VLOOKUP($H$10,δεδομένα!$A$2:$E$20,3,FALSE)</f>
        <v>27.61</v>
      </c>
      <c r="K26" s="15">
        <f t="shared" si="1"/>
        <v>617.17566158500006</v>
      </c>
      <c r="L26" s="15">
        <f>VLOOKUP($H$10,δεδομένα!$A$2:$E$20,4,FALSE)</f>
        <v>0.12670000000000001</v>
      </c>
      <c r="M26" s="15">
        <f>VLOOKUP(H$10,δεδομένα!$A$2:$E$20,5,FALSE)</f>
        <v>165.17</v>
      </c>
      <c r="N26" s="24">
        <f t="shared" si="2"/>
        <v>5488.3332115849998</v>
      </c>
    </row>
    <row r="27" spans="1:14" x14ac:dyDescent="0.25">
      <c r="A27" s="55">
        <v>15</v>
      </c>
      <c r="B27" s="55">
        <v>12</v>
      </c>
      <c r="C27" s="31">
        <f>+C26+'Α9-Α11-Α12'!$B27</f>
        <v>167</v>
      </c>
      <c r="D27" s="30" t="s">
        <v>228</v>
      </c>
      <c r="E27" s="32" t="str">
        <f>VLOOKUP($D27,'ΚΛΙΜΑΚΕΣ-ΒΑΘΜΙΔΕΣ'!$A$1:$C$247,2,FALSE)</f>
        <v>top</v>
      </c>
      <c r="F27" s="32">
        <f>VLOOKUP($D27,'ΚΛΙΜΑΚΕΣ-ΒΑΘΜΙΔΕΣ'!$A$1:$C$247,3,FALSE)</f>
        <v>59692</v>
      </c>
      <c r="G27" s="32">
        <f t="shared" si="4"/>
        <v>4974.33</v>
      </c>
      <c r="H27" s="32">
        <f t="shared" si="0"/>
        <v>74.614949999999993</v>
      </c>
      <c r="I27" s="32">
        <f>VLOOKUP($H$10,δεδομένα!$A$2:$E$20,2,FALSE)</f>
        <v>1.4999999999999999E-2</v>
      </c>
      <c r="J27" s="32">
        <f>VLOOKUP($H$10,δεδομένα!$A$2:$E$20,3,FALSE)</f>
        <v>27.61</v>
      </c>
      <c r="K27" s="32">
        <f t="shared" si="1"/>
        <v>639.70132516500007</v>
      </c>
      <c r="L27" s="32">
        <f>VLOOKUP($H$10,δεδομένα!$A$2:$E$20,4,FALSE)</f>
        <v>0.12670000000000001</v>
      </c>
      <c r="M27" s="32">
        <f>VLOOKUP(H$10,δεδομένα!$A$2:$E$20,5,FALSE)</f>
        <v>165.17</v>
      </c>
      <c r="N27" s="34">
        <f t="shared" si="2"/>
        <v>5688.6462751649997</v>
      </c>
    </row>
    <row r="28" spans="1:14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26.4" hidden="1" x14ac:dyDescent="0.25">
      <c r="A30" s="36"/>
      <c r="B30" s="41" t="str">
        <f>D25</f>
        <v>A12/6η</v>
      </c>
      <c r="C30" s="41" t="str">
        <f>D24</f>
        <v>A11/9η</v>
      </c>
      <c r="D30" s="42" t="s">
        <v>343</v>
      </c>
      <c r="E30" s="43" t="s">
        <v>344</v>
      </c>
      <c r="F30" s="44" t="s">
        <v>345</v>
      </c>
      <c r="G30" s="36"/>
      <c r="H30" s="36"/>
      <c r="I30" s="36"/>
      <c r="J30" s="36"/>
      <c r="K30" s="36"/>
      <c r="L30" s="36"/>
      <c r="M30" s="36"/>
      <c r="N30" s="36"/>
    </row>
    <row r="31" spans="1:14" hidden="1" x14ac:dyDescent="0.25">
      <c r="A31" s="36"/>
      <c r="B31" s="45">
        <f>F25</f>
        <v>55488</v>
      </c>
      <c r="C31" s="45">
        <f>F24</f>
        <v>53637</v>
      </c>
      <c r="D31" s="45">
        <f>+B31-C31</f>
        <v>1851</v>
      </c>
      <c r="E31" s="45">
        <f>E25</f>
        <v>2102</v>
      </c>
      <c r="F31" s="36">
        <f>D31/E31*12</f>
        <v>10.567078972407231</v>
      </c>
      <c r="G31" s="43">
        <f>ROUND(F31,0)</f>
        <v>11</v>
      </c>
      <c r="H31" s="36"/>
      <c r="I31" s="36"/>
      <c r="J31" s="36"/>
      <c r="K31" s="36"/>
      <c r="L31" s="36"/>
      <c r="M31" s="36"/>
      <c r="N31" s="36"/>
    </row>
    <row r="32" spans="1:14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</sheetData>
  <sheetProtection algorithmName="SHA-512" hashValue="wviskO2OKwIvHN9vgL+P18UzAjUKaTrOBhzZxAh2Wn+3xBaM1RrWILROcjqib90hCuZb4LSh7U61NWr1Tvq9Cg==" saltValue="CEMjjyxBw2CsXnJUEkahdQ==" spinCount="100000" sheet="1" objects="1" scenarios="1"/>
  <mergeCells count="2">
    <mergeCell ref="H9:K9"/>
    <mergeCell ref="H10:K10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B0BFED-61BA-4419-B209-C198D4F77A7E}">
          <x14:formula1>
            <xm:f>'ΚΛΙΜΑΚΕΣ-ΒΑΘΜΙΔΕΣ'!$A$1:$A$247</xm:f>
          </x14:formula1>
          <xm:sqref>D13:D27</xm:sqref>
        </x14:dataValidation>
        <x14:dataValidation type="list" allowBlank="1" showInputMessage="1" showErrorMessage="1" xr:uid="{49663CE4-95CC-4C8E-8E93-43CE5400286F}">
          <x14:formula1>
            <xm:f>δεδομένα!$A$2:$A$20</xm:f>
          </x14:formula1>
          <xm:sqref>H10:K10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00D4-98A9-4D1E-88D7-AEFB9597C391}">
  <dimension ref="A1:N26"/>
  <sheetViews>
    <sheetView zoomScale="99" zoomScaleNormal="99" workbookViewId="0">
      <selection sqref="A1:G23"/>
    </sheetView>
  </sheetViews>
  <sheetFormatPr defaultRowHeight="13.2" x14ac:dyDescent="0.25"/>
  <cols>
    <col min="1" max="1" width="6.33203125" customWidth="1"/>
    <col min="2" max="2" width="12.88671875" customWidth="1"/>
    <col min="3" max="3" width="15.441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17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294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25"/>
      <c r="D8" s="18" t="s">
        <v>201</v>
      </c>
      <c r="E8" s="18">
        <f>VLOOKUP($D8,'ΚΛΙΜΑΚΕΣ-ΒΑΘΜΙΔΕΣ'!$A$1:$C$247,2,FALSE)</f>
        <v>1639</v>
      </c>
      <c r="F8" s="18">
        <f>VLOOKUP($D8,'ΚΛΙΜΑΚΕΣ-ΒΑΘΜΙΔΕΣ'!$A$1:$C$247,3,FALSE)</f>
        <v>40525</v>
      </c>
      <c r="G8" s="18">
        <f t="shared" ref="G8:G14" si="0">ROUND(F8/12,2)</f>
        <v>3377.08</v>
      </c>
      <c r="H8" s="18">
        <f t="shared" ref="H8:H19" si="1">IF((G8*I8)&gt;J8,G8*I8,J8)</f>
        <v>50.656199999999998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19" si="2">IF((G8+H8)*L8&gt;M8,(G8+H8)*L8,M8)</f>
        <v>434.29417654000002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19" si="3">G8+H8+K8</f>
        <v>3862.0303765399999</v>
      </c>
    </row>
    <row r="9" spans="1:14" x14ac:dyDescent="0.25">
      <c r="A9" s="49">
        <v>2</v>
      </c>
      <c r="B9" s="49">
        <v>12</v>
      </c>
      <c r="C9" s="22">
        <f>+C8+'Α11-Α12 '!$B9</f>
        <v>12</v>
      </c>
      <c r="D9" s="15" t="s">
        <v>202</v>
      </c>
      <c r="E9" s="15">
        <f>VLOOKUP($D9,'ΚΛΙΜΑΚΕΣ-ΒΑΘΜΙΔΕΣ'!$A$1:$C$247,2,FALSE)</f>
        <v>1639</v>
      </c>
      <c r="F9" s="15">
        <f>VLOOKUP($D9,'ΚΛΙΜΑΚΕΣ-ΒΑΘΜΙΔΕΣ'!$A$1:$C$247,3,FALSE)</f>
        <v>42164</v>
      </c>
      <c r="G9" s="15">
        <f t="shared" si="0"/>
        <v>3513.67</v>
      </c>
      <c r="H9" s="15">
        <f t="shared" si="1"/>
        <v>52.70505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2"/>
        <v>451.85971883500002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3"/>
        <v>4018.2347688350001</v>
      </c>
    </row>
    <row r="10" spans="1:14" x14ac:dyDescent="0.25">
      <c r="A10" s="47">
        <v>3</v>
      </c>
      <c r="B10" s="47">
        <v>12</v>
      </c>
      <c r="C10" s="25">
        <f>+C9+'Α11-Α12 '!$B10</f>
        <v>24</v>
      </c>
      <c r="D10" s="18" t="s">
        <v>203</v>
      </c>
      <c r="E10" s="18">
        <f>VLOOKUP($D10,'ΚΛΙΜΑΚΕΣ-ΒΑΘΜΙΔΕΣ'!$A$1:$C$247,2,FALSE)</f>
        <v>1639</v>
      </c>
      <c r="F10" s="18">
        <f>VLOOKUP($D10,'ΚΛΙΜΑΚΕΣ-ΒΑΘΜΙΔΕΣ'!$A$1:$C$247,3,FALSE)</f>
        <v>43803</v>
      </c>
      <c r="G10" s="18">
        <f t="shared" si="0"/>
        <v>3650.25</v>
      </c>
      <c r="H10" s="18">
        <f t="shared" si="1"/>
        <v>54.753749999999997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2"/>
        <v>469.42397512500003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3"/>
        <v>4174.4277251249996</v>
      </c>
    </row>
    <row r="11" spans="1:14" x14ac:dyDescent="0.25">
      <c r="A11" s="49">
        <v>4</v>
      </c>
      <c r="B11" s="49">
        <v>12</v>
      </c>
      <c r="C11" s="22">
        <f>+C10+'Α11-Α12 '!$B11</f>
        <v>36</v>
      </c>
      <c r="D11" s="15" t="s">
        <v>204</v>
      </c>
      <c r="E11" s="15">
        <f>VLOOKUP($D11,'ΚΛΙΜΑΚΕΣ-ΒΑΘΜΙΔΕΣ'!$A$1:$C$247,2,FALSE)</f>
        <v>1639</v>
      </c>
      <c r="F11" s="15">
        <f>VLOOKUP($D11,'ΚΛΙΜΑΚΕΣ-ΒΑΘΜΙΔΕΣ'!$A$1:$C$247,3,FALSE)</f>
        <v>45442</v>
      </c>
      <c r="G11" s="15">
        <f t="shared" si="0"/>
        <v>3786.83</v>
      </c>
      <c r="H11" s="15">
        <f t="shared" si="1"/>
        <v>56.80245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2"/>
        <v>486.98823141500003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3"/>
        <v>4330.620681415</v>
      </c>
    </row>
    <row r="12" spans="1:14" x14ac:dyDescent="0.25">
      <c r="A12" s="47">
        <v>5</v>
      </c>
      <c r="B12" s="47">
        <v>12</v>
      </c>
      <c r="C12" s="25">
        <f>+C11+'Α11-Α12 '!$B12</f>
        <v>48</v>
      </c>
      <c r="D12" s="18" t="s">
        <v>205</v>
      </c>
      <c r="E12" s="18">
        <f>VLOOKUP($D12,'ΚΛΙΜΑΚΕΣ-ΒΑΘΜΙΔΕΣ'!$A$1:$C$247,2,FALSE)</f>
        <v>1639</v>
      </c>
      <c r="F12" s="18">
        <f>VLOOKUP($D12,'ΚΛΙΜΑΚΕΣ-ΒΑΘΜΙΔΕΣ'!$A$1:$C$247,3,FALSE)</f>
        <v>47081</v>
      </c>
      <c r="G12" s="18">
        <f t="shared" si="0"/>
        <v>3923.42</v>
      </c>
      <c r="H12" s="18">
        <f t="shared" si="1"/>
        <v>58.851300000000002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2"/>
        <v>504.55377371000003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3"/>
        <v>4486.8250737099997</v>
      </c>
    </row>
    <row r="13" spans="1:14" x14ac:dyDescent="0.25">
      <c r="A13" s="49">
        <v>6</v>
      </c>
      <c r="B13" s="49">
        <v>12</v>
      </c>
      <c r="C13" s="22">
        <f>+C12+'Α11-Α12 '!$B13</f>
        <v>60</v>
      </c>
      <c r="D13" s="15" t="s">
        <v>206</v>
      </c>
      <c r="E13" s="15">
        <f>VLOOKUP($D13,'ΚΛΙΜΑΚΕΣ-ΒΑΘΜΙΔΕΣ'!$A$1:$C$247,2,FALSE)</f>
        <v>1639</v>
      </c>
      <c r="F13" s="15">
        <f>VLOOKUP($D13,'ΚΛΙΜΑΚΕΣ-ΒΑΘΜΙΔΕΣ'!$A$1:$C$247,3,FALSE)</f>
        <v>48720</v>
      </c>
      <c r="G13" s="15">
        <f t="shared" si="0"/>
        <v>4060</v>
      </c>
      <c r="H13" s="15">
        <f t="shared" si="1"/>
        <v>60.9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2"/>
        <v>522.11802999999998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3"/>
        <v>4643.0180299999993</v>
      </c>
    </row>
    <row r="14" spans="1:14" x14ac:dyDescent="0.25">
      <c r="A14" s="47">
        <v>7</v>
      </c>
      <c r="B14" s="47">
        <v>12</v>
      </c>
      <c r="C14" s="25">
        <f>+C13+'Α11-Α12 '!$B14</f>
        <v>72</v>
      </c>
      <c r="D14" s="18" t="s">
        <v>207</v>
      </c>
      <c r="E14" s="18">
        <f>VLOOKUP($D14,'ΚΛΙΜΑΚΕΣ-ΒΑΘΜΙΔΕΣ'!$A$1:$C$247,2,FALSE)</f>
        <v>1639</v>
      </c>
      <c r="F14" s="18">
        <f>VLOOKUP($D14,'ΚΛΙΜΑΚΕΣ-ΒΑΘΜΙΔΕΣ'!$A$1:$C$247,3,FALSE)</f>
        <v>50359</v>
      </c>
      <c r="G14" s="18">
        <f t="shared" si="0"/>
        <v>4196.58</v>
      </c>
      <c r="H14" s="18">
        <f t="shared" si="1"/>
        <v>62.948699999999995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2"/>
        <v>539.68228628999998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3"/>
        <v>4799.2109862899997</v>
      </c>
    </row>
    <row r="15" spans="1:14" x14ac:dyDescent="0.25">
      <c r="A15" s="49">
        <v>8</v>
      </c>
      <c r="B15" s="49">
        <v>12</v>
      </c>
      <c r="C15" s="22">
        <f>+C14+'Α11-Α12 '!$B15</f>
        <v>84</v>
      </c>
      <c r="D15" s="15" t="s">
        <v>208</v>
      </c>
      <c r="E15" s="15">
        <f>VLOOKUP($D15,'ΚΛΙΜΑΚΕΣ-ΒΑΘΜΙΔΕΣ'!$A$1:$C$247,2,FALSE)</f>
        <v>1639</v>
      </c>
      <c r="F15" s="15">
        <f>VLOOKUP($D15,'ΚΛΙΜΑΚΕΣ-ΒΑΘΜΙΔΕΣ'!$A$1:$C$247,3,FALSE)</f>
        <v>51998</v>
      </c>
      <c r="G15" s="15">
        <f>ROUND(F15/12,2)</f>
        <v>4333.17</v>
      </c>
      <c r="H15" s="15">
        <f t="shared" si="1"/>
        <v>64.997550000000004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2"/>
        <v>557.24782858500009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3"/>
        <v>4955.4153785850003</v>
      </c>
    </row>
    <row r="16" spans="1:14" x14ac:dyDescent="0.25">
      <c r="A16" s="47">
        <v>9</v>
      </c>
      <c r="B16" s="47">
        <v>11</v>
      </c>
      <c r="C16" s="25">
        <f>+C15+'Α11-Α12 '!$B16</f>
        <v>95</v>
      </c>
      <c r="D16" s="18" t="s">
        <v>209</v>
      </c>
      <c r="E16" s="18" t="str">
        <f>VLOOKUP($D16,'ΚΛΙΜΑΚΕΣ-ΒΑΘΜΙΔΕΣ'!$A$1:$C$247,2,FALSE)</f>
        <v>top</v>
      </c>
      <c r="F16" s="18">
        <f>VLOOKUP($D16,'ΚΛΙΜΑΚΕΣ-ΒΑΘΜΙΔΕΣ'!$A$1:$C$247,3,FALSE)</f>
        <v>53637</v>
      </c>
      <c r="G16" s="18">
        <f t="shared" ref="G16:G19" si="4">ROUND(F16/12,2)</f>
        <v>4469.75</v>
      </c>
      <c r="H16" s="18">
        <f t="shared" si="1"/>
        <v>67.046250000000001</v>
      </c>
      <c r="I16" s="18">
        <f>VLOOKUP($H$5,δεδομένα!$A$2:$E$20,2,FALSE)</f>
        <v>1.4999999999999999E-2</v>
      </c>
      <c r="J16" s="18">
        <f>VLOOKUP($H$5,δεδομένα!$A$2:$E$20,3,FALSE)</f>
        <v>27.61</v>
      </c>
      <c r="K16" s="18">
        <f t="shared" si="2"/>
        <v>574.8120848750001</v>
      </c>
      <c r="L16" s="18">
        <f>VLOOKUP($H$5,δεδομένα!$A$2:$E$20,4,FALSE)</f>
        <v>0.12670000000000001</v>
      </c>
      <c r="M16" s="18">
        <f>VLOOKUP(H$5,δεδομένα!$A$2:$E$20,5,FALSE)</f>
        <v>165.17</v>
      </c>
      <c r="N16" s="20">
        <f t="shared" si="3"/>
        <v>5111.6083348750008</v>
      </c>
    </row>
    <row r="17" spans="1:14" x14ac:dyDescent="0.25">
      <c r="A17" s="49">
        <v>10</v>
      </c>
      <c r="B17" s="49">
        <v>12</v>
      </c>
      <c r="C17" s="22">
        <f>+C16+'Α11-Α12 '!$B17</f>
        <v>107</v>
      </c>
      <c r="D17" s="21" t="s">
        <v>226</v>
      </c>
      <c r="E17" s="15">
        <f>VLOOKUP($D17,'ΚΛΙΜΑΚΕΣ-ΒΑΘΜΙΔΕΣ'!$A$1:$C$247,2,FALSE)</f>
        <v>2102</v>
      </c>
      <c r="F17" s="15">
        <f>VLOOKUP($D17,'ΚΛΙΜΑΚΕΣ-ΒΑΘΜΙΔΕΣ'!$A$1:$C$247,3,FALSE)</f>
        <v>55488</v>
      </c>
      <c r="G17" s="15">
        <f t="shared" si="4"/>
        <v>4624</v>
      </c>
      <c r="H17" s="15">
        <f t="shared" si="1"/>
        <v>69.36</v>
      </c>
      <c r="I17" s="15">
        <f>VLOOKUP($H$5,δεδομένα!$A$2:$E$20,2,FALSE)</f>
        <v>1.4999999999999999E-2</v>
      </c>
      <c r="J17" s="15">
        <f>VLOOKUP($H$5,δεδομένα!$A$2:$E$20,3,FALSE)</f>
        <v>27.61</v>
      </c>
      <c r="K17" s="15">
        <f t="shared" si="2"/>
        <v>594.64871200000005</v>
      </c>
      <c r="L17" s="15">
        <f>VLOOKUP($H$5,δεδομένα!$A$2:$E$20,4,FALSE)</f>
        <v>0.12670000000000001</v>
      </c>
      <c r="M17" s="15">
        <f>VLOOKUP(H$5,δεδομένα!$A$2:$E$20,5,FALSE)</f>
        <v>165.17</v>
      </c>
      <c r="N17" s="24">
        <f t="shared" si="3"/>
        <v>5288.0087119999998</v>
      </c>
    </row>
    <row r="18" spans="1:14" x14ac:dyDescent="0.25">
      <c r="A18" s="47">
        <v>11</v>
      </c>
      <c r="B18" s="47">
        <v>12</v>
      </c>
      <c r="C18" s="25">
        <f>+C17+'Α11-Α12 '!$B18</f>
        <v>119</v>
      </c>
      <c r="D18" s="17" t="s">
        <v>227</v>
      </c>
      <c r="E18" s="18">
        <f>VLOOKUP($D18,'ΚΛΙΜΑΚΕΣ-ΒΑΘΜΙΔΕΣ'!$A$1:$C$247,2,FALSE)</f>
        <v>2102</v>
      </c>
      <c r="F18" s="18">
        <f>VLOOKUP($D18,'ΚΛΙΜΑΚΕΣ-ΒΑΘΜΙΔΕΣ'!$A$1:$C$247,3,FALSE)</f>
        <v>57590</v>
      </c>
      <c r="G18" s="18">
        <f t="shared" si="4"/>
        <v>4799.17</v>
      </c>
      <c r="H18" s="18">
        <f t="shared" si="1"/>
        <v>71.987549999999999</v>
      </c>
      <c r="I18" s="18">
        <f>VLOOKUP($H$5,δεδομένα!$A$2:$E$20,2,FALSE)</f>
        <v>1.4999999999999999E-2</v>
      </c>
      <c r="J18" s="18">
        <f>VLOOKUP($H$5,δεδομένα!$A$2:$E$20,3,FALSE)</f>
        <v>27.61</v>
      </c>
      <c r="K18" s="18">
        <f t="shared" si="2"/>
        <v>617.17566158500006</v>
      </c>
      <c r="L18" s="18">
        <f>VLOOKUP($H$5,δεδομένα!$A$2:$E$20,4,FALSE)</f>
        <v>0.12670000000000001</v>
      </c>
      <c r="M18" s="18">
        <f>VLOOKUP(H$5,δεδομένα!$A$2:$E$20,5,FALSE)</f>
        <v>165.17</v>
      </c>
      <c r="N18" s="20">
        <f t="shared" si="3"/>
        <v>5488.3332115849998</v>
      </c>
    </row>
    <row r="19" spans="1:14" x14ac:dyDescent="0.25">
      <c r="A19" s="52">
        <v>12</v>
      </c>
      <c r="B19" s="52">
        <v>12</v>
      </c>
      <c r="C19" s="27">
        <f>+C18+'Α11-Α12 '!$B19</f>
        <v>131</v>
      </c>
      <c r="D19" s="26" t="s">
        <v>228</v>
      </c>
      <c r="E19" s="28" t="str">
        <f>VLOOKUP($D19,'ΚΛΙΜΑΚΕΣ-ΒΑΘΜΙΔΕΣ'!$A$1:$C$247,2,FALSE)</f>
        <v>top</v>
      </c>
      <c r="F19" s="28">
        <f>VLOOKUP($D19,'ΚΛΙΜΑΚΕΣ-ΒΑΘΜΙΔΕΣ'!$A$1:$C$247,3,FALSE)</f>
        <v>59692</v>
      </c>
      <c r="G19" s="28">
        <f t="shared" si="4"/>
        <v>4974.33</v>
      </c>
      <c r="H19" s="28">
        <f t="shared" si="1"/>
        <v>74.614949999999993</v>
      </c>
      <c r="I19" s="28">
        <f>VLOOKUP($H$5,δεδομένα!$A$2:$E$20,2,FALSE)</f>
        <v>1.4999999999999999E-2</v>
      </c>
      <c r="J19" s="28">
        <f>VLOOKUP($H$5,δεδομένα!$A$2:$E$20,3,FALSE)</f>
        <v>27.61</v>
      </c>
      <c r="K19" s="28">
        <f t="shared" si="2"/>
        <v>639.70132516500007</v>
      </c>
      <c r="L19" s="28">
        <f>VLOOKUP($H$5,δεδομένα!$A$2:$E$20,4,FALSE)</f>
        <v>0.12670000000000001</v>
      </c>
      <c r="M19" s="28">
        <f>VLOOKUP(H$5,δεδομένα!$A$2:$E$20,5,FALSE)</f>
        <v>165.17</v>
      </c>
      <c r="N19" s="29">
        <f t="shared" si="3"/>
        <v>5688.6462751649997</v>
      </c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26.4" hidden="1" x14ac:dyDescent="0.25">
      <c r="A22" s="36"/>
      <c r="B22" s="41" t="str">
        <f>D17</f>
        <v>A12/6η</v>
      </c>
      <c r="C22" s="41" t="str">
        <f>D16</f>
        <v>A11/9η</v>
      </c>
      <c r="D22" s="42" t="s">
        <v>343</v>
      </c>
      <c r="E22" s="43" t="s">
        <v>344</v>
      </c>
      <c r="F22" s="44" t="s">
        <v>345</v>
      </c>
      <c r="G22" s="36"/>
      <c r="H22" s="36"/>
      <c r="I22" s="36"/>
      <c r="J22" s="36"/>
      <c r="K22" s="36"/>
      <c r="L22" s="36"/>
      <c r="M22" s="36"/>
      <c r="N22" s="36"/>
    </row>
    <row r="23" spans="1:14" hidden="1" x14ac:dyDescent="0.25">
      <c r="A23" s="36"/>
      <c r="B23" s="45">
        <f>F17</f>
        <v>55488</v>
      </c>
      <c r="C23" s="45">
        <f>F16</f>
        <v>53637</v>
      </c>
      <c r="D23" s="45">
        <f>+B23-C23</f>
        <v>1851</v>
      </c>
      <c r="E23" s="45">
        <f>E17</f>
        <v>2102</v>
      </c>
      <c r="F23" s="36">
        <f>D23/E23*12</f>
        <v>10.567078972407231</v>
      </c>
      <c r="G23" s="43">
        <f>ROUND(F23,0)</f>
        <v>11</v>
      </c>
      <c r="H23" s="36"/>
      <c r="I23" s="36"/>
      <c r="J23" s="36"/>
      <c r="K23" s="36"/>
      <c r="L23" s="36"/>
      <c r="M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</sheetData>
  <sheetProtection algorithmName="SHA-512" hashValue="UEkrDsAeEAZVw0udm2jP4KFZUNSavHxHwxVGqIDaJXZPe+tsroaTXOWOUuqNs9DrBz7NEfoeHhwsxxTbEkIrIQ==" saltValue="hHn0LZrE8uFq0Z3z7adlog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48C8BB-684D-4F8C-A396-B42873B0A733}">
          <x14:formula1>
            <xm:f>'ΚΛΙΜΑΚΕΣ-ΒΑΘΜΙΔΕΣ'!$A$1:$A$247</xm:f>
          </x14:formula1>
          <xm:sqref>D8:D19</xm:sqref>
        </x14:dataValidation>
        <x14:dataValidation type="list" allowBlank="1" showInputMessage="1" showErrorMessage="1" xr:uid="{D360260F-82B3-45AE-AFF6-64F861A68275}">
          <x14:formula1>
            <xm:f>δεδομένα!$A$2:$A$20</xm:f>
          </x14:formula1>
          <xm:sqref>H5:K5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DC28-50B3-44F6-A6CC-8CF19986FC06}">
  <sheetPr codeName="Sheet14"/>
  <dimension ref="A1:N23"/>
  <sheetViews>
    <sheetView zoomScale="99" zoomScaleNormal="99" workbookViewId="0">
      <selection activeCell="K32" sqref="K32"/>
    </sheetView>
  </sheetViews>
  <sheetFormatPr defaultRowHeight="13.2" x14ac:dyDescent="0.25"/>
  <cols>
    <col min="1" max="1" width="6.33203125" customWidth="1"/>
    <col min="2" max="2" width="12.88671875" customWidth="1"/>
    <col min="3" max="3" width="15.332031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307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17"/>
      <c r="D8" s="18" t="s">
        <v>210</v>
      </c>
      <c r="E8" s="18">
        <f>VLOOKUP($D8,'ΚΛΙΜΑΚΕΣ-ΒΑΘΜΙΔΕΣ'!$A$1:$C$247,2,FALSE)</f>
        <v>1639</v>
      </c>
      <c r="F8" s="18">
        <f>VLOOKUP($D8,'ΚΛΙΜΑΚΕΣ-ΒΑΘΜΙΔΕΣ'!$A$1:$C$247,3,FALSE)</f>
        <v>40525</v>
      </c>
      <c r="G8" s="18">
        <f t="shared" ref="G8:G14" si="0">ROUND(F8/12,2)</f>
        <v>3377.08</v>
      </c>
      <c r="H8" s="18">
        <f t="shared" ref="H8:H18" si="1">IF((G8*I8)&gt;J8,G8*I8,J8)</f>
        <v>50.656199999999998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18" si="2">IF((G8+H8)*L8&gt;M8,(G8+H8)*L8,M8)</f>
        <v>434.29417654000002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18" si="3">G8+H8+K8</f>
        <v>3862.0303765399999</v>
      </c>
    </row>
    <row r="9" spans="1:14" x14ac:dyDescent="0.25">
      <c r="A9" s="49">
        <v>2</v>
      </c>
      <c r="B9" s="49">
        <v>12</v>
      </c>
      <c r="C9" s="22">
        <v>12</v>
      </c>
      <c r="D9" s="15" t="s">
        <v>211</v>
      </c>
      <c r="E9" s="15">
        <f>VLOOKUP($D9,'ΚΛΙΜΑΚΕΣ-ΒΑΘΜΙΔΕΣ'!$A$1:$C$247,2,FALSE)</f>
        <v>1639</v>
      </c>
      <c r="F9" s="15">
        <f>VLOOKUP($D9,'ΚΛΙΜΑΚΕΣ-ΒΑΘΜΙΔΕΣ'!$A$1:$C$247,3,FALSE)</f>
        <v>42164</v>
      </c>
      <c r="G9" s="15">
        <f t="shared" si="0"/>
        <v>3513.67</v>
      </c>
      <c r="H9" s="15">
        <f t="shared" si="1"/>
        <v>52.70505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2"/>
        <v>451.85971883500002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3"/>
        <v>4018.2347688350001</v>
      </c>
    </row>
    <row r="10" spans="1:14" x14ac:dyDescent="0.25">
      <c r="A10" s="47">
        <v>3</v>
      </c>
      <c r="B10" s="47">
        <v>12</v>
      </c>
      <c r="C10" s="25">
        <f>C9+'A11(II)'!$B10</f>
        <v>24</v>
      </c>
      <c r="D10" s="18" t="s">
        <v>212</v>
      </c>
      <c r="E10" s="18">
        <f>VLOOKUP($D10,'ΚΛΙΜΑΚΕΣ-ΒΑΘΜΙΔΕΣ'!$A$1:$C$247,2,FALSE)</f>
        <v>1639</v>
      </c>
      <c r="F10" s="18">
        <f>VLOOKUP($D10,'ΚΛΙΜΑΚΕΣ-ΒΑΘΜΙΔΕΣ'!$A$1:$C$247,3,FALSE)</f>
        <v>43803</v>
      </c>
      <c r="G10" s="18">
        <f t="shared" si="0"/>
        <v>3650.25</v>
      </c>
      <c r="H10" s="18">
        <f t="shared" si="1"/>
        <v>54.753749999999997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2"/>
        <v>469.42397512500003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3"/>
        <v>4174.4277251249996</v>
      </c>
    </row>
    <row r="11" spans="1:14" x14ac:dyDescent="0.25">
      <c r="A11" s="49">
        <v>4</v>
      </c>
      <c r="B11" s="49">
        <v>12</v>
      </c>
      <c r="C11" s="22">
        <f>C10+'A11(II)'!$B11</f>
        <v>36</v>
      </c>
      <c r="D11" s="15" t="s">
        <v>213</v>
      </c>
      <c r="E11" s="15">
        <f>VLOOKUP($D11,'ΚΛΙΜΑΚΕΣ-ΒΑΘΜΙΔΕΣ'!$A$1:$C$247,2,FALSE)</f>
        <v>1639</v>
      </c>
      <c r="F11" s="15">
        <f>VLOOKUP($D11,'ΚΛΙΜΑΚΕΣ-ΒΑΘΜΙΔΕΣ'!$A$1:$C$247,3,FALSE)</f>
        <v>45442</v>
      </c>
      <c r="G11" s="15">
        <f t="shared" si="0"/>
        <v>3786.83</v>
      </c>
      <c r="H11" s="15">
        <f t="shared" si="1"/>
        <v>56.80245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2"/>
        <v>486.98823141500003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3"/>
        <v>4330.620681415</v>
      </c>
    </row>
    <row r="12" spans="1:14" x14ac:dyDescent="0.25">
      <c r="A12" s="47">
        <v>5</v>
      </c>
      <c r="B12" s="47">
        <v>12</v>
      </c>
      <c r="C12" s="25">
        <f>C11+'A11(II)'!$B12</f>
        <v>48</v>
      </c>
      <c r="D12" s="18" t="s">
        <v>214</v>
      </c>
      <c r="E12" s="18">
        <f>VLOOKUP($D12,'ΚΛΙΜΑΚΕΣ-ΒΑΘΜΙΔΕΣ'!$A$1:$C$247,2,FALSE)</f>
        <v>1639</v>
      </c>
      <c r="F12" s="18">
        <f>VLOOKUP($D12,'ΚΛΙΜΑΚΕΣ-ΒΑΘΜΙΔΕΣ'!$A$1:$C$247,3,FALSE)</f>
        <v>47081</v>
      </c>
      <c r="G12" s="18">
        <f t="shared" si="0"/>
        <v>3923.42</v>
      </c>
      <c r="H12" s="18">
        <f t="shared" si="1"/>
        <v>58.851300000000002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2"/>
        <v>504.55377371000003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3"/>
        <v>4486.8250737099997</v>
      </c>
    </row>
    <row r="13" spans="1:14" x14ac:dyDescent="0.25">
      <c r="A13" s="49">
        <v>6</v>
      </c>
      <c r="B13" s="49">
        <v>12</v>
      </c>
      <c r="C13" s="22">
        <f>C12+'A11(II)'!$B13</f>
        <v>60</v>
      </c>
      <c r="D13" s="15" t="s">
        <v>215</v>
      </c>
      <c r="E13" s="15">
        <f>VLOOKUP($D13,'ΚΛΙΜΑΚΕΣ-ΒΑΘΜΙΔΕΣ'!$A$1:$C$247,2,FALSE)</f>
        <v>1639</v>
      </c>
      <c r="F13" s="15">
        <f>VLOOKUP($D13,'ΚΛΙΜΑΚΕΣ-ΒΑΘΜΙΔΕΣ'!$A$1:$C$247,3,FALSE)</f>
        <v>48720</v>
      </c>
      <c r="G13" s="15">
        <f t="shared" si="0"/>
        <v>4060</v>
      </c>
      <c r="H13" s="15">
        <f t="shared" si="1"/>
        <v>60.9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2"/>
        <v>522.11802999999998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3"/>
        <v>4643.0180299999993</v>
      </c>
    </row>
    <row r="14" spans="1:14" x14ac:dyDescent="0.25">
      <c r="A14" s="47">
        <v>7</v>
      </c>
      <c r="B14" s="47">
        <v>12</v>
      </c>
      <c r="C14" s="25">
        <f>C13+'A11(II)'!$B14</f>
        <v>72</v>
      </c>
      <c r="D14" s="18" t="s">
        <v>216</v>
      </c>
      <c r="E14" s="18">
        <f>VLOOKUP($D14,'ΚΛΙΜΑΚΕΣ-ΒΑΘΜΙΔΕΣ'!$A$1:$C$247,2,FALSE)</f>
        <v>1639</v>
      </c>
      <c r="F14" s="18">
        <f>VLOOKUP($D14,'ΚΛΙΜΑΚΕΣ-ΒΑΘΜΙΔΕΣ'!$A$1:$C$247,3,FALSE)</f>
        <v>50359</v>
      </c>
      <c r="G14" s="18">
        <f t="shared" si="0"/>
        <v>4196.58</v>
      </c>
      <c r="H14" s="18">
        <f t="shared" si="1"/>
        <v>62.948699999999995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2"/>
        <v>539.68228628999998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3"/>
        <v>4799.2109862899997</v>
      </c>
    </row>
    <row r="15" spans="1:14" x14ac:dyDescent="0.25">
      <c r="A15" s="49">
        <v>8</v>
      </c>
      <c r="B15" s="49">
        <v>12</v>
      </c>
      <c r="C15" s="22">
        <f>C14+'A11(II)'!$B15</f>
        <v>84</v>
      </c>
      <c r="D15" s="15" t="s">
        <v>217</v>
      </c>
      <c r="E15" s="15">
        <f>VLOOKUP($D15,'ΚΛΙΜΑΚΕΣ-ΒΑΘΜΙΔΕΣ'!$A$1:$C$247,2,FALSE)</f>
        <v>1639</v>
      </c>
      <c r="F15" s="15">
        <f>VLOOKUP($D15,'ΚΛΙΜΑΚΕΣ-ΒΑΘΜΙΔΕΣ'!$A$1:$C$247,3,FALSE)</f>
        <v>51998</v>
      </c>
      <c r="G15" s="15">
        <f>ROUND(F15/12,2)</f>
        <v>4333.17</v>
      </c>
      <c r="H15" s="15">
        <f t="shared" si="1"/>
        <v>64.997550000000004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2"/>
        <v>557.24782858500009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3"/>
        <v>4955.4153785850003</v>
      </c>
    </row>
    <row r="16" spans="1:14" x14ac:dyDescent="0.25">
      <c r="A16" s="47">
        <v>9</v>
      </c>
      <c r="B16" s="47">
        <v>12</v>
      </c>
      <c r="C16" s="25">
        <f>C15+'A11(II)'!$B16</f>
        <v>96</v>
      </c>
      <c r="D16" s="18" t="s">
        <v>218</v>
      </c>
      <c r="E16" s="18">
        <f>VLOOKUP($D16,'ΚΛΙΜΑΚΕΣ-ΒΑΘΜΙΔΕΣ'!$A$1:$C$247,2,FALSE)</f>
        <v>1639</v>
      </c>
      <c r="F16" s="18">
        <f>VLOOKUP($D16,'ΚΛΙΜΑΚΕΣ-ΒΑΘΜΙΔΕΣ'!$A$1:$C$247,3,FALSE)</f>
        <v>53637</v>
      </c>
      <c r="G16" s="18">
        <f t="shared" ref="G16:G18" si="4">ROUND(F16/12,2)</f>
        <v>4469.75</v>
      </c>
      <c r="H16" s="18">
        <f t="shared" si="1"/>
        <v>67.046250000000001</v>
      </c>
      <c r="I16" s="18">
        <f>VLOOKUP($H$5,δεδομένα!$A$2:$E$20,2,FALSE)</f>
        <v>1.4999999999999999E-2</v>
      </c>
      <c r="J16" s="18">
        <f>VLOOKUP($H$5,δεδομένα!$A$2:$E$20,3,FALSE)</f>
        <v>27.61</v>
      </c>
      <c r="K16" s="18">
        <f t="shared" si="2"/>
        <v>574.8120848750001</v>
      </c>
      <c r="L16" s="18">
        <f>VLOOKUP($H$5,δεδομένα!$A$2:$E$20,4,FALSE)</f>
        <v>0.12670000000000001</v>
      </c>
      <c r="M16" s="18">
        <f>VLOOKUP(H$5,δεδομένα!$A$2:$E$20,5,FALSE)</f>
        <v>165.17</v>
      </c>
      <c r="N16" s="20">
        <f t="shared" si="3"/>
        <v>5111.6083348750008</v>
      </c>
    </row>
    <row r="17" spans="1:14" x14ac:dyDescent="0.25">
      <c r="A17" s="49">
        <v>10</v>
      </c>
      <c r="B17" s="49">
        <v>12</v>
      </c>
      <c r="C17" s="22">
        <f>C16+'A11(II)'!$B17</f>
        <v>108</v>
      </c>
      <c r="D17" s="15" t="s">
        <v>219</v>
      </c>
      <c r="E17" s="15">
        <f>VLOOKUP($D17,'ΚΛΙΜΑΚΕΣ-ΒΑΘΜΙΔΕΣ'!$A$1:$C$247,2,FALSE)</f>
        <v>1639</v>
      </c>
      <c r="F17" s="15">
        <f>VLOOKUP($D17,'ΚΛΙΜΑΚΕΣ-ΒΑΘΜΙΔΕΣ'!$A$1:$C$247,3,FALSE)</f>
        <v>55276</v>
      </c>
      <c r="G17" s="15">
        <f t="shared" si="4"/>
        <v>4606.33</v>
      </c>
      <c r="H17" s="15">
        <f t="shared" si="1"/>
        <v>69.094949999999997</v>
      </c>
      <c r="I17" s="15">
        <f>VLOOKUP($H$5,δεδομένα!$A$2:$E$20,2,FALSE)</f>
        <v>1.4999999999999999E-2</v>
      </c>
      <c r="J17" s="15">
        <f>VLOOKUP($H$5,δεδομένα!$A$2:$E$20,3,FALSE)</f>
        <v>27.61</v>
      </c>
      <c r="K17" s="15">
        <f t="shared" si="2"/>
        <v>592.37634116499999</v>
      </c>
      <c r="L17" s="15">
        <f>VLOOKUP($H$5,δεδομένα!$A$2:$E$20,4,FALSE)</f>
        <v>0.12670000000000001</v>
      </c>
      <c r="M17" s="15">
        <f>VLOOKUP(H$5,δεδομένα!$A$2:$E$20,5,FALSE)</f>
        <v>165.17</v>
      </c>
      <c r="N17" s="24">
        <f t="shared" si="3"/>
        <v>5267.8012911649994</v>
      </c>
    </row>
    <row r="18" spans="1:14" x14ac:dyDescent="0.25">
      <c r="A18" s="55">
        <v>11</v>
      </c>
      <c r="B18" s="55">
        <v>12</v>
      </c>
      <c r="C18" s="31">
        <f>C17+'A11(II)'!$B18</f>
        <v>120</v>
      </c>
      <c r="D18" s="32" t="s">
        <v>220</v>
      </c>
      <c r="E18" s="32" t="str">
        <f>VLOOKUP($D18,'ΚΛΙΜΑΚΕΣ-ΒΑΘΜΙΔΕΣ'!$A$1:$C$247,2,FALSE)</f>
        <v>top</v>
      </c>
      <c r="F18" s="32">
        <f>VLOOKUP($D18,'ΚΛΙΜΑΚΕΣ-ΒΑΘΜΙΔΕΣ'!$A$1:$C$247,3,FALSE)</f>
        <v>56915</v>
      </c>
      <c r="G18" s="32">
        <f t="shared" si="4"/>
        <v>4742.92</v>
      </c>
      <c r="H18" s="32">
        <f t="shared" si="1"/>
        <v>71.143799999999999</v>
      </c>
      <c r="I18" s="32">
        <f>VLOOKUP($H$5,δεδομένα!$A$2:$E$20,2,FALSE)</f>
        <v>1.4999999999999999E-2</v>
      </c>
      <c r="J18" s="32">
        <f>VLOOKUP($H$5,δεδομένα!$A$2:$E$20,3,FALSE)</f>
        <v>27.61</v>
      </c>
      <c r="K18" s="32">
        <f t="shared" si="2"/>
        <v>609.94188345999999</v>
      </c>
      <c r="L18" s="32">
        <f>VLOOKUP($H$5,δεδομένα!$A$2:$E$20,4,FALSE)</f>
        <v>0.12670000000000001</v>
      </c>
      <c r="M18" s="32">
        <f>VLOOKUP(H$5,δεδομένα!$A$2:$E$20,5,FALSE)</f>
        <v>165.17</v>
      </c>
      <c r="N18" s="34">
        <f t="shared" si="3"/>
        <v>5424.00568346</v>
      </c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</sheetData>
  <sheetProtection algorithmName="SHA-512" hashValue="tk2jA2xM/P3XJUqzjK0GmLtTgiHDnaMY1T0IPDhdychPUU6j87ggkrfzWkdLe9+9qMYSbX8oxdQdZKi/rfYlkQ==" saltValue="A5lzmQm1wEKas5WLtJQSrg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BB6A631-0F73-4504-ACF0-A3B5D10776D5}">
          <x14:formula1>
            <xm:f>'ΚΛΙΜΑΚΕΣ-ΒΑΘΜΙΔΕΣ'!$A$1:$A$247</xm:f>
          </x14:formula1>
          <xm:sqref>D8:D18</xm:sqref>
        </x14:dataValidation>
        <x14:dataValidation type="list" allowBlank="1" showInputMessage="1" showErrorMessage="1" xr:uid="{1D07AC76-7C59-4204-A829-A3D091082E69}">
          <x14:formula1>
            <xm:f>δεδομένα!$A$2:$A$20</xm:f>
          </x14:formula1>
          <xm:sqref>H5:K5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0B98-796F-40A2-9863-076DDC685818}">
  <sheetPr codeName="Sheet15"/>
  <dimension ref="A1:N47"/>
  <sheetViews>
    <sheetView zoomScale="99" zoomScaleNormal="99" workbookViewId="0">
      <selection sqref="A1:G41"/>
    </sheetView>
  </sheetViews>
  <sheetFormatPr defaultRowHeight="13.2" x14ac:dyDescent="0.25"/>
  <cols>
    <col min="1" max="1" width="6.33203125" customWidth="1"/>
    <col min="2" max="2" width="13.44140625" customWidth="1"/>
    <col min="3" max="3" width="16.109375" customWidth="1"/>
    <col min="4" max="4" width="12" customWidth="1"/>
    <col min="6" max="7" width="12.33203125" customWidth="1"/>
    <col min="8" max="8" width="10.88671875" customWidth="1"/>
    <col min="9" max="10" width="0" hidden="1" customWidth="1"/>
    <col min="11" max="11" width="10.8867187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27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341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6"/>
      <c r="C7" s="36"/>
      <c r="D7" s="36"/>
      <c r="E7" s="36"/>
      <c r="F7" s="36"/>
      <c r="G7" s="36"/>
      <c r="H7" s="78" t="s">
        <v>355</v>
      </c>
      <c r="I7" s="78"/>
      <c r="J7" s="78"/>
      <c r="K7" s="78"/>
      <c r="L7" s="36"/>
      <c r="M7" s="36"/>
      <c r="N7" s="36"/>
    </row>
    <row r="8" spans="1:14" x14ac:dyDescent="0.25">
      <c r="A8" s="35" t="s">
        <v>321</v>
      </c>
      <c r="B8" s="39"/>
      <c r="C8" s="39"/>
      <c r="D8" s="36"/>
      <c r="E8" s="36"/>
      <c r="F8" s="36"/>
      <c r="G8" s="35" t="s">
        <v>293</v>
      </c>
      <c r="H8" s="79" t="s">
        <v>363</v>
      </c>
      <c r="I8" s="80"/>
      <c r="J8" s="80"/>
      <c r="K8" s="81"/>
      <c r="L8" s="36"/>
      <c r="M8" s="36"/>
      <c r="N8" s="36"/>
    </row>
    <row r="9" spans="1:14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52.8" x14ac:dyDescent="0.25">
      <c r="A10" s="16" t="s">
        <v>30</v>
      </c>
      <c r="B10" s="13" t="s">
        <v>33</v>
      </c>
      <c r="C10" s="13" t="s">
        <v>320</v>
      </c>
      <c r="D10" s="13" t="s">
        <v>34</v>
      </c>
      <c r="E10" s="13" t="s">
        <v>283</v>
      </c>
      <c r="F10" s="13" t="s">
        <v>31</v>
      </c>
      <c r="G10" s="13" t="s">
        <v>32</v>
      </c>
      <c r="H10" s="13" t="s">
        <v>356</v>
      </c>
      <c r="I10" s="13" t="s">
        <v>323</v>
      </c>
      <c r="J10" s="13" t="s">
        <v>334</v>
      </c>
      <c r="K10" s="13" t="s">
        <v>357</v>
      </c>
      <c r="L10" s="13" t="s">
        <v>359</v>
      </c>
      <c r="M10" s="13" t="s">
        <v>360</v>
      </c>
      <c r="N10" s="14" t="s">
        <v>358</v>
      </c>
    </row>
    <row r="11" spans="1:14" x14ac:dyDescent="0.25">
      <c r="A11" s="47">
        <v>1</v>
      </c>
      <c r="B11" s="47"/>
      <c r="C11" s="17"/>
      <c r="D11" s="18" t="s">
        <v>151</v>
      </c>
      <c r="E11" s="18">
        <f>VLOOKUP($D11,'ΚΛΙΜΑΚΕΣ-ΒΑΘΜΙΔΕΣ'!$A$1:$C$247,2,FALSE)</f>
        <v>1197</v>
      </c>
      <c r="F11" s="18">
        <f>VLOOKUP($D11,'ΚΛΙΜΑΚΕΣ-ΒΑΘΜΙΔΕΣ'!$A$1:$C$247,3,FALSE)</f>
        <v>24500</v>
      </c>
      <c r="G11" s="18">
        <f>ROUND(F11/12,2)</f>
        <v>2041.67</v>
      </c>
      <c r="H11" s="18">
        <f t="shared" ref="H11:H32" si="0">IF((G11*I11)&gt;J11,G11*I11,J11)</f>
        <v>30.625050000000002</v>
      </c>
      <c r="I11" s="48">
        <f>VLOOKUP($H$8,δεδομένα!$A$2:$E$20,2,FALSE)</f>
        <v>1.4999999999999999E-2</v>
      </c>
      <c r="J11" s="18">
        <f>VLOOKUP($H$8,δεδομένα!$A$2:$E$20,3,FALSE)</f>
        <v>27.61</v>
      </c>
      <c r="K11" s="18">
        <f t="shared" ref="K11:K32" si="1">IF((G11+H11)*L11&gt;M11,(G11+H11)*L11,M11)</f>
        <v>262.55978283500002</v>
      </c>
      <c r="L11" s="48">
        <f>VLOOKUP($H$8,δεδομένα!$A$2:$E$20,4,FALSE)</f>
        <v>0.12670000000000001</v>
      </c>
      <c r="M11" s="18">
        <f>VLOOKUP(H$8,δεδομένα!$A$2:$E$20,5,FALSE)</f>
        <v>165.17</v>
      </c>
      <c r="N11" s="20">
        <f t="shared" ref="N11:N32" si="2">G11+H11+K11</f>
        <v>2334.8548328350003</v>
      </c>
    </row>
    <row r="12" spans="1:14" x14ac:dyDescent="0.25">
      <c r="A12" s="49">
        <v>2</v>
      </c>
      <c r="B12" s="49">
        <v>12</v>
      </c>
      <c r="C12" s="22">
        <v>12</v>
      </c>
      <c r="D12" s="15" t="s">
        <v>152</v>
      </c>
      <c r="E12" s="15">
        <f>VLOOKUP($D12,'ΚΛΙΜΑΚΕΣ-ΒΑΘΜΙΔΕΣ'!$A$1:$C$247,2,FALSE)</f>
        <v>1197</v>
      </c>
      <c r="F12" s="15">
        <f>VLOOKUP($D12,'ΚΛΙΜΑΚΕΣ-ΒΑΘΜΙΔΕΣ'!$A$1:$C$247,3,FALSE)</f>
        <v>25697</v>
      </c>
      <c r="G12" s="15">
        <f t="shared" ref="G12:G20" si="3">ROUND(F12/12,2)</f>
        <v>2141.42</v>
      </c>
      <c r="H12" s="15">
        <f t="shared" si="0"/>
        <v>32.121299999999998</v>
      </c>
      <c r="I12" s="15">
        <f>VLOOKUP($H$8,δεδομένα!$A$2:$E$20,2,FALSE)</f>
        <v>1.4999999999999999E-2</v>
      </c>
      <c r="J12" s="15">
        <f>VLOOKUP($H$8,δεδομένα!$A$2:$E$20,3,FALSE)</f>
        <v>27.61</v>
      </c>
      <c r="K12" s="15">
        <f t="shared" si="1"/>
        <v>275.38768270999998</v>
      </c>
      <c r="L12" s="15">
        <f>VLOOKUP($H$8,δεδομένα!$A$2:$E$20,4,FALSE)</f>
        <v>0.12670000000000001</v>
      </c>
      <c r="M12" s="15">
        <f>VLOOKUP(H$8,δεδομένα!$A$2:$E$20,5,FALSE)</f>
        <v>165.17</v>
      </c>
      <c r="N12" s="24">
        <f t="shared" si="2"/>
        <v>2448.9289827099997</v>
      </c>
    </row>
    <row r="13" spans="1:14" x14ac:dyDescent="0.25">
      <c r="A13" s="47">
        <v>3</v>
      </c>
      <c r="B13" s="47">
        <v>12</v>
      </c>
      <c r="C13" s="25">
        <f>C12+'Α8-Α10-Α11'!$B13</f>
        <v>24</v>
      </c>
      <c r="D13" s="18" t="s">
        <v>153</v>
      </c>
      <c r="E13" s="18">
        <f>VLOOKUP($D13,'ΚΛΙΜΑΚΕΣ-ΒΑΘΜΙΔΕΣ'!$A$1:$C$247,2,FALSE)</f>
        <v>1197</v>
      </c>
      <c r="F13" s="18">
        <f>VLOOKUP($D13,'ΚΛΙΜΑΚΕΣ-ΒΑΘΜΙΔΕΣ'!$A$1:$C$247,3,FALSE)</f>
        <v>26894</v>
      </c>
      <c r="G13" s="18">
        <f t="shared" si="3"/>
        <v>2241.17</v>
      </c>
      <c r="H13" s="18">
        <f t="shared" si="0"/>
        <v>33.617550000000001</v>
      </c>
      <c r="I13" s="18">
        <f>VLOOKUP($H$8,δεδομένα!$A$2:$E$20,2,FALSE)</f>
        <v>1.4999999999999999E-2</v>
      </c>
      <c r="J13" s="18">
        <f>VLOOKUP($H$8,δεδομένα!$A$2:$E$20,3,FALSE)</f>
        <v>27.61</v>
      </c>
      <c r="K13" s="18">
        <f t="shared" si="1"/>
        <v>288.21558258499999</v>
      </c>
      <c r="L13" s="18">
        <f>VLOOKUP($H$8,δεδομένα!$A$2:$E$20,4,FALSE)</f>
        <v>0.12670000000000001</v>
      </c>
      <c r="M13" s="18">
        <f>VLOOKUP(H$8,δεδομένα!$A$2:$E$20,5,FALSE)</f>
        <v>165.17</v>
      </c>
      <c r="N13" s="20">
        <f t="shared" si="2"/>
        <v>2563.003132585</v>
      </c>
    </row>
    <row r="14" spans="1:14" x14ac:dyDescent="0.25">
      <c r="A14" s="49">
        <v>4</v>
      </c>
      <c r="B14" s="49">
        <v>12</v>
      </c>
      <c r="C14" s="22">
        <f>C13+'Α8-Α10-Α11'!$B14</f>
        <v>36</v>
      </c>
      <c r="D14" s="15" t="s">
        <v>154</v>
      </c>
      <c r="E14" s="15">
        <f>VLOOKUP($D14,'ΚΛΙΜΑΚΕΣ-ΒΑΘΜΙΔΕΣ'!$A$1:$C$247,2,FALSE)</f>
        <v>1197</v>
      </c>
      <c r="F14" s="15">
        <f>VLOOKUP($D14,'ΚΛΙΜΑΚΕΣ-ΒΑΘΜΙΔΕΣ'!$A$1:$C$247,3,FALSE)</f>
        <v>28091</v>
      </c>
      <c r="G14" s="15">
        <f t="shared" si="3"/>
        <v>2340.92</v>
      </c>
      <c r="H14" s="15">
        <f t="shared" si="0"/>
        <v>35.113799999999998</v>
      </c>
      <c r="I14" s="15">
        <f>VLOOKUP($H$8,δεδομένα!$A$2:$E$20,2,FALSE)</f>
        <v>1.4999999999999999E-2</v>
      </c>
      <c r="J14" s="15">
        <f>VLOOKUP($H$8,δεδομένα!$A$2:$E$20,3,FALSE)</f>
        <v>27.61</v>
      </c>
      <c r="K14" s="15">
        <f t="shared" si="1"/>
        <v>301.04348246000006</v>
      </c>
      <c r="L14" s="15">
        <f>VLOOKUP($H$8,δεδομένα!$A$2:$E$20,4,FALSE)</f>
        <v>0.12670000000000001</v>
      </c>
      <c r="M14" s="15">
        <f>VLOOKUP(H$8,δεδομένα!$A$2:$E$20,5,FALSE)</f>
        <v>165.17</v>
      </c>
      <c r="N14" s="24">
        <f t="shared" si="2"/>
        <v>2677.0772824600003</v>
      </c>
    </row>
    <row r="15" spans="1:14" x14ac:dyDescent="0.25">
      <c r="A15" s="47">
        <v>5</v>
      </c>
      <c r="B15" s="47">
        <v>12</v>
      </c>
      <c r="C15" s="25">
        <f>C14+'Α8-Α10-Α11'!$B15</f>
        <v>48</v>
      </c>
      <c r="D15" s="18" t="s">
        <v>155</v>
      </c>
      <c r="E15" s="18">
        <f>VLOOKUP($D15,'ΚΛΙΜΑΚΕΣ-ΒΑΘΜΙΔΕΣ'!$A$1:$C$247,2,FALSE)</f>
        <v>1197</v>
      </c>
      <c r="F15" s="18">
        <f>VLOOKUP($D15,'ΚΛΙΜΑΚΕΣ-ΒΑΘΜΙΔΕΣ'!$A$1:$C$247,3,FALSE)</f>
        <v>29288</v>
      </c>
      <c r="G15" s="18">
        <f t="shared" si="3"/>
        <v>2440.67</v>
      </c>
      <c r="H15" s="18">
        <f t="shared" si="0"/>
        <v>36.610050000000001</v>
      </c>
      <c r="I15" s="18">
        <f>VLOOKUP($H$8,δεδομένα!$A$2:$E$20,2,FALSE)</f>
        <v>1.4999999999999999E-2</v>
      </c>
      <c r="J15" s="18">
        <f>VLOOKUP($H$8,δεδομένα!$A$2:$E$20,3,FALSE)</f>
        <v>27.61</v>
      </c>
      <c r="K15" s="18">
        <f t="shared" si="1"/>
        <v>313.87138233500008</v>
      </c>
      <c r="L15" s="18">
        <f>VLOOKUP($H$8,δεδομένα!$A$2:$E$20,4,FALSE)</f>
        <v>0.12670000000000001</v>
      </c>
      <c r="M15" s="18">
        <f>VLOOKUP(H$8,δεδομένα!$A$2:$E$20,5,FALSE)</f>
        <v>165.17</v>
      </c>
      <c r="N15" s="20">
        <f t="shared" si="2"/>
        <v>2791.1514323350002</v>
      </c>
    </row>
    <row r="16" spans="1:14" x14ac:dyDescent="0.25">
      <c r="A16" s="49">
        <v>6</v>
      </c>
      <c r="B16" s="49">
        <v>12</v>
      </c>
      <c r="C16" s="22">
        <f>C15+'Α8-Α10-Α11'!$B16</f>
        <v>60</v>
      </c>
      <c r="D16" s="15" t="s">
        <v>156</v>
      </c>
      <c r="E16" s="15">
        <f>VLOOKUP($D16,'ΚΛΙΜΑΚΕΣ-ΒΑΘΜΙΔΕΣ'!$A$1:$C$247,2,FALSE)</f>
        <v>1197</v>
      </c>
      <c r="F16" s="15">
        <f>VLOOKUP($D16,'ΚΛΙΜΑΚΕΣ-ΒΑΘΜΙΔΕΣ'!$A$1:$C$247,3,FALSE)</f>
        <v>30485</v>
      </c>
      <c r="G16" s="15">
        <f t="shared" si="3"/>
        <v>2540.42</v>
      </c>
      <c r="H16" s="15">
        <f t="shared" si="0"/>
        <v>38.106299999999997</v>
      </c>
      <c r="I16" s="15">
        <f>VLOOKUP($H$8,δεδομένα!$A$2:$E$20,2,FALSE)</f>
        <v>1.4999999999999999E-2</v>
      </c>
      <c r="J16" s="15">
        <f>VLOOKUP($H$8,δεδομένα!$A$2:$E$20,3,FALSE)</f>
        <v>27.61</v>
      </c>
      <c r="K16" s="15">
        <f t="shared" si="1"/>
        <v>326.69928221000004</v>
      </c>
      <c r="L16" s="15">
        <f>VLOOKUP($H$8,δεδομένα!$A$2:$E$20,4,FALSE)</f>
        <v>0.12670000000000001</v>
      </c>
      <c r="M16" s="15">
        <f>VLOOKUP(H$8,δεδομένα!$A$2:$E$20,5,FALSE)</f>
        <v>165.17</v>
      </c>
      <c r="N16" s="24">
        <f t="shared" si="2"/>
        <v>2905.2255822100001</v>
      </c>
    </row>
    <row r="17" spans="1:14" x14ac:dyDescent="0.25">
      <c r="A17" s="47">
        <v>7</v>
      </c>
      <c r="B17" s="47">
        <v>12</v>
      </c>
      <c r="C17" s="25">
        <f>C16+'Α8-Α10-Α11'!$B17</f>
        <v>72</v>
      </c>
      <c r="D17" s="18" t="s">
        <v>157</v>
      </c>
      <c r="E17" s="18">
        <f>VLOOKUP($D17,'ΚΛΙΜΑΚΕΣ-ΒΑΘΜΙΔΕΣ'!$A$1:$C$247,2,FALSE)</f>
        <v>1197</v>
      </c>
      <c r="F17" s="18">
        <f>VLOOKUP($D17,'ΚΛΙΜΑΚΕΣ-ΒΑΘΜΙΔΕΣ'!$A$1:$C$247,3,FALSE)</f>
        <v>31682</v>
      </c>
      <c r="G17" s="18">
        <f t="shared" si="3"/>
        <v>2640.17</v>
      </c>
      <c r="H17" s="18">
        <f t="shared" si="0"/>
        <v>39.602550000000001</v>
      </c>
      <c r="I17" s="18">
        <f>VLOOKUP($H$8,δεδομένα!$A$2:$E$20,2,FALSE)</f>
        <v>1.4999999999999999E-2</v>
      </c>
      <c r="J17" s="18">
        <f>VLOOKUP($H$8,δεδομένα!$A$2:$E$20,3,FALSE)</f>
        <v>27.61</v>
      </c>
      <c r="K17" s="18">
        <f t="shared" si="1"/>
        <v>339.52718208500005</v>
      </c>
      <c r="L17" s="18">
        <f>VLOOKUP($H$8,δεδομένα!$A$2:$E$20,4,FALSE)</f>
        <v>0.12670000000000001</v>
      </c>
      <c r="M17" s="18">
        <f>VLOOKUP(H$8,δεδομένα!$A$2:$E$20,5,FALSE)</f>
        <v>165.17</v>
      </c>
      <c r="N17" s="20">
        <f t="shared" si="2"/>
        <v>3019.299732085</v>
      </c>
    </row>
    <row r="18" spans="1:14" x14ac:dyDescent="0.25">
      <c r="A18" s="49">
        <v>8</v>
      </c>
      <c r="B18" s="49">
        <v>12</v>
      </c>
      <c r="C18" s="22">
        <f>C17+'Α8-Α10-Α11'!$B18</f>
        <v>84</v>
      </c>
      <c r="D18" s="15" t="s">
        <v>158</v>
      </c>
      <c r="E18" s="15">
        <f>VLOOKUP($D18,'ΚΛΙΜΑΚΕΣ-ΒΑΘΜΙΔΕΣ'!$A$1:$C$247,2,FALSE)</f>
        <v>1197</v>
      </c>
      <c r="F18" s="15">
        <f>VLOOKUP($D18,'ΚΛΙΜΑΚΕΣ-ΒΑΘΜΙΔΕΣ'!$A$1:$C$247,3,FALSE)</f>
        <v>32879</v>
      </c>
      <c r="G18" s="15">
        <f t="shared" si="3"/>
        <v>2739.92</v>
      </c>
      <c r="H18" s="15">
        <f t="shared" si="0"/>
        <v>41.098799999999997</v>
      </c>
      <c r="I18" s="15">
        <f>VLOOKUP($H$8,δεδομένα!$A$2:$E$20,2,FALSE)</f>
        <v>1.4999999999999999E-2</v>
      </c>
      <c r="J18" s="15">
        <f>VLOOKUP($H$8,δεδομένα!$A$2:$E$20,3,FALSE)</f>
        <v>27.61</v>
      </c>
      <c r="K18" s="15">
        <f t="shared" si="1"/>
        <v>352.35508196000006</v>
      </c>
      <c r="L18" s="15">
        <f>VLOOKUP($H$8,δεδομένα!$A$2:$E$20,4,FALSE)</f>
        <v>0.12670000000000001</v>
      </c>
      <c r="M18" s="15">
        <f>VLOOKUP(H$8,δεδομένα!$A$2:$E$20,5,FALSE)</f>
        <v>165.17</v>
      </c>
      <c r="N18" s="24">
        <f t="shared" si="2"/>
        <v>3133.3738819600003</v>
      </c>
    </row>
    <row r="19" spans="1:14" x14ac:dyDescent="0.25">
      <c r="A19" s="47">
        <v>9</v>
      </c>
      <c r="B19" s="47">
        <v>12</v>
      </c>
      <c r="C19" s="25">
        <f>C18+'Α8-Α10-Α11'!$B19</f>
        <v>96</v>
      </c>
      <c r="D19" s="18" t="s">
        <v>159</v>
      </c>
      <c r="E19" s="18">
        <f>VLOOKUP($D19,'ΚΛΙΜΑΚΕΣ-ΒΑΘΜΙΔΕΣ'!$A$1:$C$247,2,FALSE)</f>
        <v>1197</v>
      </c>
      <c r="F19" s="18">
        <f>VLOOKUP($D19,'ΚΛΙΜΑΚΕΣ-ΒΑΘΜΙΔΕΣ'!$A$1:$C$247,3,FALSE)</f>
        <v>34076</v>
      </c>
      <c r="G19" s="18">
        <f t="shared" si="3"/>
        <v>2839.67</v>
      </c>
      <c r="H19" s="18">
        <f t="shared" si="0"/>
        <v>42.595050000000001</v>
      </c>
      <c r="I19" s="18">
        <f>VLOOKUP($H$8,δεδομένα!$A$2:$E$20,2,FALSE)</f>
        <v>1.4999999999999999E-2</v>
      </c>
      <c r="J19" s="18">
        <f>VLOOKUP($H$8,δεδομένα!$A$2:$E$20,3,FALSE)</f>
        <v>27.61</v>
      </c>
      <c r="K19" s="18">
        <f t="shared" si="1"/>
        <v>365.18298183500002</v>
      </c>
      <c r="L19" s="18">
        <f>VLOOKUP($H$8,δεδομένα!$A$2:$E$20,4,FALSE)</f>
        <v>0.12670000000000001</v>
      </c>
      <c r="M19" s="18">
        <f>VLOOKUP(H$8,δεδομένα!$A$2:$E$20,5,FALSE)</f>
        <v>165.17</v>
      </c>
      <c r="N19" s="20">
        <f t="shared" si="2"/>
        <v>3247.4480318350002</v>
      </c>
    </row>
    <row r="20" spans="1:14" x14ac:dyDescent="0.25">
      <c r="A20" s="49">
        <v>10</v>
      </c>
      <c r="B20" s="49">
        <v>12</v>
      </c>
      <c r="C20" s="22">
        <f>C19+'Α8-Α10-Α11'!$B20</f>
        <v>108</v>
      </c>
      <c r="D20" s="15" t="s">
        <v>160</v>
      </c>
      <c r="E20" s="15">
        <f>VLOOKUP($D20,'ΚΛΙΜΑΚΕΣ-ΒΑΘΜΙΔΕΣ'!$A$1:$C$247,2,FALSE)</f>
        <v>1197</v>
      </c>
      <c r="F20" s="15">
        <f>VLOOKUP($D20,'ΚΛΙΜΑΚΕΣ-ΒΑΘΜΙΔΕΣ'!$A$1:$C$247,3,FALSE)</f>
        <v>35273</v>
      </c>
      <c r="G20" s="15">
        <f t="shared" si="3"/>
        <v>2939.42</v>
      </c>
      <c r="H20" s="15">
        <f t="shared" si="0"/>
        <v>44.091299999999997</v>
      </c>
      <c r="I20" s="15">
        <f>VLOOKUP($H$8,δεδομένα!$A$2:$E$20,2,FALSE)</f>
        <v>1.4999999999999999E-2</v>
      </c>
      <c r="J20" s="15">
        <f>VLOOKUP($H$8,δεδομένα!$A$2:$E$20,3,FALSE)</f>
        <v>27.61</v>
      </c>
      <c r="K20" s="15">
        <f t="shared" si="1"/>
        <v>378.01088171000004</v>
      </c>
      <c r="L20" s="15">
        <f>VLOOKUP($H$8,δεδομένα!$A$2:$E$20,4,FALSE)</f>
        <v>0.12670000000000001</v>
      </c>
      <c r="M20" s="15">
        <f>VLOOKUP(H$8,δεδομένα!$A$2:$E$20,5,FALSE)</f>
        <v>165.17</v>
      </c>
      <c r="N20" s="24">
        <f t="shared" si="2"/>
        <v>3361.52218171</v>
      </c>
    </row>
    <row r="21" spans="1:14" x14ac:dyDescent="0.25">
      <c r="A21" s="47">
        <v>11</v>
      </c>
      <c r="B21" s="47">
        <v>12</v>
      </c>
      <c r="C21" s="25">
        <f>C20+'Α8-Α10-Α11'!$B21</f>
        <v>120</v>
      </c>
      <c r="D21" s="18" t="s">
        <v>161</v>
      </c>
      <c r="E21" s="18">
        <f>VLOOKUP($D21,'ΚΛΙΜΑΚΕΣ-ΒΑΘΜΙΔΕΣ'!$A$1:$C$247,2,FALSE)</f>
        <v>1197</v>
      </c>
      <c r="F21" s="18">
        <f>VLOOKUP($D21,'ΚΛΙΜΑΚΕΣ-ΒΑΘΜΙΔΕΣ'!$A$1:$C$247,3,FALSE)</f>
        <v>36470</v>
      </c>
      <c r="G21" s="18">
        <f>ROUND(F21/12,2)</f>
        <v>3039.17</v>
      </c>
      <c r="H21" s="18">
        <f t="shared" si="0"/>
        <v>45.58755</v>
      </c>
      <c r="I21" s="18">
        <f>VLOOKUP($H$8,δεδομένα!$A$2:$E$20,2,FALSE)</f>
        <v>1.4999999999999999E-2</v>
      </c>
      <c r="J21" s="18">
        <f>VLOOKUP($H$8,δεδομένα!$A$2:$E$20,3,FALSE)</f>
        <v>27.61</v>
      </c>
      <c r="K21" s="18">
        <f t="shared" si="1"/>
        <v>390.83878158500005</v>
      </c>
      <c r="L21" s="18">
        <f>VLOOKUP($H$8,δεδομένα!$A$2:$E$20,4,FALSE)</f>
        <v>0.12670000000000001</v>
      </c>
      <c r="M21" s="18">
        <f>VLOOKUP(H$8,δεδομένα!$A$2:$E$20,5,FALSE)</f>
        <v>165.17</v>
      </c>
      <c r="N21" s="20">
        <f t="shared" si="2"/>
        <v>3475.5963315850004</v>
      </c>
    </row>
    <row r="22" spans="1:14" x14ac:dyDescent="0.25">
      <c r="A22" s="49">
        <v>12</v>
      </c>
      <c r="B22" s="49">
        <v>11</v>
      </c>
      <c r="C22" s="22">
        <f>C21+'Α8-Α10-Α11'!$B22</f>
        <v>131</v>
      </c>
      <c r="D22" s="15" t="s">
        <v>162</v>
      </c>
      <c r="E22" s="15" t="str">
        <f>VLOOKUP($D22,'ΚΛΙΜΑΚΕΣ-ΒΑΘΜΙΔΕΣ'!$A$1:$C$247,2,FALSE)</f>
        <v>top</v>
      </c>
      <c r="F22" s="15">
        <f>VLOOKUP($D22,'ΚΛΙΜΑΚΕΣ-ΒΑΘΜΙΔΕΣ'!$A$1:$C$247,3,FALSE)</f>
        <v>37667</v>
      </c>
      <c r="G22" s="15">
        <f t="shared" ref="G22:G25" si="4">ROUND(F22/12,2)</f>
        <v>3138.92</v>
      </c>
      <c r="H22" s="15">
        <f t="shared" si="0"/>
        <v>47.083799999999997</v>
      </c>
      <c r="I22" s="15">
        <f>VLOOKUP($H$8,δεδομένα!$A$2:$E$20,2,FALSE)</f>
        <v>1.4999999999999999E-2</v>
      </c>
      <c r="J22" s="15">
        <f>VLOOKUP($H$8,δεδομένα!$A$2:$E$20,3,FALSE)</f>
        <v>27.61</v>
      </c>
      <c r="K22" s="15">
        <f t="shared" si="1"/>
        <v>403.66668146000001</v>
      </c>
      <c r="L22" s="15">
        <f>VLOOKUP($H$8,δεδομένα!$A$2:$E$20,4,FALSE)</f>
        <v>0.12670000000000001</v>
      </c>
      <c r="M22" s="15">
        <f>VLOOKUP(H$8,δεδομένα!$A$2:$E$20,5,FALSE)</f>
        <v>165.17</v>
      </c>
      <c r="N22" s="24">
        <f t="shared" si="2"/>
        <v>3589.6704814599998</v>
      </c>
    </row>
    <row r="23" spans="1:14" x14ac:dyDescent="0.25">
      <c r="A23" s="47">
        <v>13</v>
      </c>
      <c r="B23" s="47">
        <v>12</v>
      </c>
      <c r="C23" s="25">
        <f>C22+'Α8-Α10-Α11'!$B23</f>
        <v>143</v>
      </c>
      <c r="D23" s="17" t="s">
        <v>185</v>
      </c>
      <c r="E23" s="18">
        <f>VLOOKUP($D23,'ΚΛΙΜΑΚΕΣ-ΒΑΘΜΙΔΕΣ'!$A$1:$C$247,2,FALSE)</f>
        <v>1639</v>
      </c>
      <c r="F23" s="18">
        <f>VLOOKUP($D23,'ΚΛΙΜΑΚΕΣ-ΒΑΘΜΙΔΕΣ'!$A$1:$C$247,3,FALSE)</f>
        <v>39201</v>
      </c>
      <c r="G23" s="18">
        <f t="shared" si="4"/>
        <v>3266.75</v>
      </c>
      <c r="H23" s="18">
        <f t="shared" si="0"/>
        <v>49.001249999999999</v>
      </c>
      <c r="I23" s="18">
        <f>VLOOKUP($H$8,δεδομένα!$A$2:$E$20,2,FALSE)</f>
        <v>1.4999999999999999E-2</v>
      </c>
      <c r="J23" s="18">
        <f>VLOOKUP($H$8,δεδομένα!$A$2:$E$20,3,FALSE)</f>
        <v>27.61</v>
      </c>
      <c r="K23" s="18">
        <f t="shared" si="1"/>
        <v>420.10568337500001</v>
      </c>
      <c r="L23" s="18">
        <f>VLOOKUP($H$8,δεδομένα!$A$2:$E$20,4,FALSE)</f>
        <v>0.12670000000000001</v>
      </c>
      <c r="M23" s="18">
        <f>VLOOKUP(H$8,δεδομένα!$A$2:$E$20,5,FALSE)</f>
        <v>165.17</v>
      </c>
      <c r="N23" s="20">
        <f t="shared" si="2"/>
        <v>3735.8569333749997</v>
      </c>
    </row>
    <row r="24" spans="1:14" x14ac:dyDescent="0.25">
      <c r="A24" s="49">
        <v>14</v>
      </c>
      <c r="B24" s="49">
        <v>12</v>
      </c>
      <c r="C24" s="22">
        <f>C23+'Α8-Α10-Α11'!$B24</f>
        <v>155</v>
      </c>
      <c r="D24" s="21" t="s">
        <v>186</v>
      </c>
      <c r="E24" s="15">
        <f>VLOOKUP($D24,'ΚΛΙΜΑΚΕΣ-ΒΑΘΜΙΔΕΣ'!$A$1:$C$247,2,FALSE)</f>
        <v>1639</v>
      </c>
      <c r="F24" s="15">
        <f>VLOOKUP($D24,'ΚΛΙΜΑΚΕΣ-ΒΑΘΜΙΔΕΣ'!$A$1:$C$247,3,FALSE)</f>
        <v>40840</v>
      </c>
      <c r="G24" s="15">
        <f t="shared" si="4"/>
        <v>3403.33</v>
      </c>
      <c r="H24" s="15">
        <f t="shared" si="0"/>
        <v>51.049949999999995</v>
      </c>
      <c r="I24" s="15">
        <f>VLOOKUP($H$8,δεδομένα!$A$2:$E$20,2,FALSE)</f>
        <v>1.4999999999999999E-2</v>
      </c>
      <c r="J24" s="15">
        <f>VLOOKUP($H$8,δεδομένα!$A$2:$E$20,3,FALSE)</f>
        <v>27.61</v>
      </c>
      <c r="K24" s="15">
        <f t="shared" si="1"/>
        <v>437.66993966500002</v>
      </c>
      <c r="L24" s="15">
        <f>VLOOKUP($H$8,δεδομένα!$A$2:$E$20,4,FALSE)</f>
        <v>0.12670000000000001</v>
      </c>
      <c r="M24" s="15">
        <f>VLOOKUP(H$8,δεδομένα!$A$2:$E$20,5,FALSE)</f>
        <v>165.17</v>
      </c>
      <c r="N24" s="24">
        <f t="shared" si="2"/>
        <v>3892.0498896650001</v>
      </c>
    </row>
    <row r="25" spans="1:14" x14ac:dyDescent="0.25">
      <c r="A25" s="47">
        <v>15</v>
      </c>
      <c r="B25" s="47">
        <v>12</v>
      </c>
      <c r="C25" s="25">
        <f>C24+'Α8-Α10-Α11'!$B25</f>
        <v>167</v>
      </c>
      <c r="D25" s="17" t="s">
        <v>187</v>
      </c>
      <c r="E25" s="18">
        <f>VLOOKUP($D25,'ΚΛΙΜΑΚΕΣ-ΒΑΘΜΙΔΕΣ'!$A$1:$C$247,2,FALSE)</f>
        <v>1639</v>
      </c>
      <c r="F25" s="18">
        <f>VLOOKUP($D25,'ΚΛΙΜΑΚΕΣ-ΒΑΘΜΙΔΕΣ'!$A$1:$C$247,3,FALSE)</f>
        <v>42479</v>
      </c>
      <c r="G25" s="18">
        <f t="shared" si="4"/>
        <v>3539.92</v>
      </c>
      <c r="H25" s="18">
        <f t="shared" si="0"/>
        <v>53.098799999999997</v>
      </c>
      <c r="I25" s="18">
        <f>VLOOKUP($H$8,δεδομένα!$A$2:$E$20,2,FALSE)</f>
        <v>1.4999999999999999E-2</v>
      </c>
      <c r="J25" s="18">
        <f>VLOOKUP($H$8,δεδομένα!$A$2:$E$20,3,FALSE)</f>
        <v>27.61</v>
      </c>
      <c r="K25" s="18">
        <f t="shared" si="1"/>
        <v>455.23548196000007</v>
      </c>
      <c r="L25" s="18">
        <f>VLOOKUP($H$8,δεδομένα!$A$2:$E$20,4,FALSE)</f>
        <v>0.12670000000000001</v>
      </c>
      <c r="M25" s="18">
        <f>VLOOKUP(H$8,δεδομένα!$A$2:$E$20,5,FALSE)</f>
        <v>165.17</v>
      </c>
      <c r="N25" s="20">
        <f t="shared" si="2"/>
        <v>4048.2542819600003</v>
      </c>
    </row>
    <row r="26" spans="1:14" x14ac:dyDescent="0.25">
      <c r="A26" s="49">
        <v>16</v>
      </c>
      <c r="B26" s="49">
        <v>12</v>
      </c>
      <c r="C26" s="22">
        <f>C25+'Α8-Α10-Α11'!$B26</f>
        <v>179</v>
      </c>
      <c r="D26" s="21" t="s">
        <v>188</v>
      </c>
      <c r="E26" s="15">
        <f>VLOOKUP($D26,'ΚΛΙΜΑΚΕΣ-ΒΑΘΜΙΔΕΣ'!$A$1:$C$247,2,FALSE)</f>
        <v>1639</v>
      </c>
      <c r="F26" s="15">
        <f>VLOOKUP($D26,'ΚΛΙΜΑΚΕΣ-ΒΑΘΜΙΔΕΣ'!$A$1:$C$247,3,FALSE)</f>
        <v>44118</v>
      </c>
      <c r="G26" s="15">
        <f t="shared" ref="G26:G32" si="5">ROUND(F26/12,2)</f>
        <v>3676.5</v>
      </c>
      <c r="H26" s="15">
        <f t="shared" si="0"/>
        <v>55.147500000000001</v>
      </c>
      <c r="I26" s="15">
        <f>VLOOKUP($H$8,δεδομένα!$A$2:$E$20,2,FALSE)</f>
        <v>1.4999999999999999E-2</v>
      </c>
      <c r="J26" s="15">
        <f>VLOOKUP($H$8,δεδομένα!$A$2:$E$20,3,FALSE)</f>
        <v>27.61</v>
      </c>
      <c r="K26" s="15">
        <f t="shared" si="1"/>
        <v>472.79973825000002</v>
      </c>
      <c r="L26" s="15">
        <f>VLOOKUP($H$8,δεδομένα!$A$2:$E$20,4,FALSE)</f>
        <v>0.12670000000000001</v>
      </c>
      <c r="M26" s="15">
        <f>VLOOKUP(H$8,δεδομένα!$A$2:$E$20,5,FALSE)</f>
        <v>165.17</v>
      </c>
      <c r="N26" s="24">
        <f t="shared" si="2"/>
        <v>4204.4472382499998</v>
      </c>
    </row>
    <row r="27" spans="1:14" x14ac:dyDescent="0.25">
      <c r="A27" s="47">
        <v>17</v>
      </c>
      <c r="B27" s="47">
        <v>12</v>
      </c>
      <c r="C27" s="25">
        <f>C26+'Α8-Α10-Α11'!$B27</f>
        <v>191</v>
      </c>
      <c r="D27" s="17" t="s">
        <v>189</v>
      </c>
      <c r="E27" s="18">
        <f>VLOOKUP($D27,'ΚΛΙΜΑΚΕΣ-ΒΑΘΜΙΔΕΣ'!$A$1:$C$247,2,FALSE)</f>
        <v>1639</v>
      </c>
      <c r="F27" s="18">
        <f>VLOOKUP($D27,'ΚΛΙΜΑΚΕΣ-ΒΑΘΜΙΔΕΣ'!$A$1:$C$247,3,FALSE)</f>
        <v>45757</v>
      </c>
      <c r="G27" s="18">
        <f t="shared" si="5"/>
        <v>3813.08</v>
      </c>
      <c r="H27" s="18">
        <f t="shared" si="0"/>
        <v>57.196199999999997</v>
      </c>
      <c r="I27" s="18">
        <f>VLOOKUP($H$8,δεδομένα!$A$2:$E$20,2,FALSE)</f>
        <v>1.4999999999999999E-2</v>
      </c>
      <c r="J27" s="18">
        <f>VLOOKUP($H$8,δεδομένα!$A$2:$E$20,3,FALSE)</f>
        <v>27.61</v>
      </c>
      <c r="K27" s="18">
        <f t="shared" si="1"/>
        <v>490.36399454000002</v>
      </c>
      <c r="L27" s="18">
        <f>VLOOKUP($H$8,δεδομένα!$A$2:$E$20,4,FALSE)</f>
        <v>0.12670000000000001</v>
      </c>
      <c r="M27" s="18">
        <f>VLOOKUP(H$8,δεδομένα!$A$2:$E$20,5,FALSE)</f>
        <v>165.17</v>
      </c>
      <c r="N27" s="20">
        <f t="shared" si="2"/>
        <v>4360.6401945399994</v>
      </c>
    </row>
    <row r="28" spans="1:14" x14ac:dyDescent="0.25">
      <c r="A28" s="49">
        <v>18</v>
      </c>
      <c r="B28" s="49">
        <v>10</v>
      </c>
      <c r="C28" s="22">
        <f>C27+'Α8-Α10-Α11'!$B28</f>
        <v>201</v>
      </c>
      <c r="D28" s="21" t="s">
        <v>190</v>
      </c>
      <c r="E28" s="15" t="str">
        <f>VLOOKUP($D28,'ΚΛΙΜΑΚΕΣ-ΒΑΘΜΙΔΕΣ'!$A$1:$C$247,2,FALSE)</f>
        <v>top</v>
      </c>
      <c r="F28" s="15">
        <f>VLOOKUP($D28,'ΚΛΙΜΑΚΕΣ-ΒΑΘΜΙΔΕΣ'!$A$1:$C$247,3,FALSE)</f>
        <v>47396</v>
      </c>
      <c r="G28" s="15">
        <f t="shared" si="5"/>
        <v>3949.67</v>
      </c>
      <c r="H28" s="15">
        <f t="shared" si="0"/>
        <v>59.245049999999999</v>
      </c>
      <c r="I28" s="15">
        <f>VLOOKUP($H$8,δεδομένα!$A$2:$E$20,2,FALSE)</f>
        <v>1.4999999999999999E-2</v>
      </c>
      <c r="J28" s="15">
        <f>VLOOKUP($H$8,δεδομένα!$A$2:$E$20,3,FALSE)</f>
        <v>27.61</v>
      </c>
      <c r="K28" s="15">
        <f t="shared" si="1"/>
        <v>507.92953683500002</v>
      </c>
      <c r="L28" s="15">
        <f>VLOOKUP($H$8,δεδομένα!$A$2:$E$20,4,FALSE)</f>
        <v>0.12670000000000001</v>
      </c>
      <c r="M28" s="15">
        <f>VLOOKUP(H$8,δεδομένα!$A$2:$E$20,5,FALSE)</f>
        <v>165.17</v>
      </c>
      <c r="N28" s="24">
        <f t="shared" si="2"/>
        <v>4516.844586835</v>
      </c>
    </row>
    <row r="29" spans="1:14" x14ac:dyDescent="0.25">
      <c r="A29" s="47">
        <v>19</v>
      </c>
      <c r="B29" s="47">
        <v>12</v>
      </c>
      <c r="C29" s="25">
        <f>C28+'Α8-Α10-Α11'!$B29</f>
        <v>213</v>
      </c>
      <c r="D29" s="17" t="s">
        <v>206</v>
      </c>
      <c r="E29" s="18">
        <f>VLOOKUP($D29,'ΚΛΙΜΑΚΕΣ-ΒΑΘΜΙΔΕΣ'!$A$1:$C$247,2,FALSE)</f>
        <v>1639</v>
      </c>
      <c r="F29" s="18">
        <f>VLOOKUP($D29,'ΚΛΙΜΑΚΕΣ-ΒΑΘΜΙΔΕΣ'!$A$1:$C$247,3,FALSE)</f>
        <v>48720</v>
      </c>
      <c r="G29" s="18">
        <f t="shared" si="5"/>
        <v>4060</v>
      </c>
      <c r="H29" s="18">
        <f t="shared" si="0"/>
        <v>60.9</v>
      </c>
      <c r="I29" s="18">
        <f>VLOOKUP($H$8,δεδομένα!$A$2:$E$20,2,FALSE)</f>
        <v>1.4999999999999999E-2</v>
      </c>
      <c r="J29" s="18">
        <f>VLOOKUP($H$8,δεδομένα!$A$2:$E$20,3,FALSE)</f>
        <v>27.61</v>
      </c>
      <c r="K29" s="18">
        <f t="shared" si="1"/>
        <v>522.11802999999998</v>
      </c>
      <c r="L29" s="18">
        <f>VLOOKUP($H$8,δεδομένα!$A$2:$E$20,4,FALSE)</f>
        <v>0.12670000000000001</v>
      </c>
      <c r="M29" s="18">
        <f>VLOOKUP(H$8,δεδομένα!$A$2:$E$20,5,FALSE)</f>
        <v>165.17</v>
      </c>
      <c r="N29" s="20">
        <f t="shared" si="2"/>
        <v>4643.0180299999993</v>
      </c>
    </row>
    <row r="30" spans="1:14" x14ac:dyDescent="0.25">
      <c r="A30" s="49">
        <v>20</v>
      </c>
      <c r="B30" s="49">
        <v>12</v>
      </c>
      <c r="C30" s="22">
        <f>C29+'Α8-Α10-Α11'!$B30</f>
        <v>225</v>
      </c>
      <c r="D30" s="21" t="s">
        <v>207</v>
      </c>
      <c r="E30" s="15">
        <f>VLOOKUP($D30,'ΚΛΙΜΑΚΕΣ-ΒΑΘΜΙΔΕΣ'!$A$1:$C$247,2,FALSE)</f>
        <v>1639</v>
      </c>
      <c r="F30" s="15">
        <f>VLOOKUP($D30,'ΚΛΙΜΑΚΕΣ-ΒΑΘΜΙΔΕΣ'!$A$1:$C$247,3,FALSE)</f>
        <v>50359</v>
      </c>
      <c r="G30" s="15">
        <f t="shared" si="5"/>
        <v>4196.58</v>
      </c>
      <c r="H30" s="15">
        <f t="shared" si="0"/>
        <v>62.948699999999995</v>
      </c>
      <c r="I30" s="15">
        <f>VLOOKUP($H$8,δεδομένα!$A$2:$E$20,2,FALSE)</f>
        <v>1.4999999999999999E-2</v>
      </c>
      <c r="J30" s="15">
        <f>VLOOKUP($H$8,δεδομένα!$A$2:$E$20,3,FALSE)</f>
        <v>27.61</v>
      </c>
      <c r="K30" s="15">
        <f t="shared" si="1"/>
        <v>539.68228628999998</v>
      </c>
      <c r="L30" s="15">
        <f>VLOOKUP($H$8,δεδομένα!$A$2:$E$20,4,FALSE)</f>
        <v>0.12670000000000001</v>
      </c>
      <c r="M30" s="15">
        <f>VLOOKUP(H$8,δεδομένα!$A$2:$E$20,5,FALSE)</f>
        <v>165.17</v>
      </c>
      <c r="N30" s="24">
        <f t="shared" si="2"/>
        <v>4799.2109862899997</v>
      </c>
    </row>
    <row r="31" spans="1:14" x14ac:dyDescent="0.25">
      <c r="A31" s="47">
        <v>21</v>
      </c>
      <c r="B31" s="47">
        <v>12</v>
      </c>
      <c r="C31" s="25">
        <f>C30+'Α8-Α10-Α11'!$B31</f>
        <v>237</v>
      </c>
      <c r="D31" s="17" t="s">
        <v>208</v>
      </c>
      <c r="E31" s="18">
        <f>VLOOKUP($D31,'ΚΛΙΜΑΚΕΣ-ΒΑΘΜΙΔΕΣ'!$A$1:$C$247,2,FALSE)</f>
        <v>1639</v>
      </c>
      <c r="F31" s="18">
        <f>VLOOKUP($D31,'ΚΛΙΜΑΚΕΣ-ΒΑΘΜΙΔΕΣ'!$A$1:$C$247,3,FALSE)</f>
        <v>51998</v>
      </c>
      <c r="G31" s="18">
        <f t="shared" si="5"/>
        <v>4333.17</v>
      </c>
      <c r="H31" s="18">
        <f t="shared" si="0"/>
        <v>64.997550000000004</v>
      </c>
      <c r="I31" s="18">
        <f>VLOOKUP($H$8,δεδομένα!$A$2:$E$20,2,FALSE)</f>
        <v>1.4999999999999999E-2</v>
      </c>
      <c r="J31" s="18">
        <f>VLOOKUP($H$8,δεδομένα!$A$2:$E$20,3,FALSE)</f>
        <v>27.61</v>
      </c>
      <c r="K31" s="18">
        <f t="shared" si="1"/>
        <v>557.24782858500009</v>
      </c>
      <c r="L31" s="18">
        <f>VLOOKUP($H$8,δεδομένα!$A$2:$E$20,4,FALSE)</f>
        <v>0.12670000000000001</v>
      </c>
      <c r="M31" s="18">
        <f>VLOOKUP(H$8,δεδομένα!$A$2:$E$20,5,FALSE)</f>
        <v>165.17</v>
      </c>
      <c r="N31" s="20">
        <f t="shared" si="2"/>
        <v>4955.4153785850003</v>
      </c>
    </row>
    <row r="32" spans="1:14" x14ac:dyDescent="0.25">
      <c r="A32" s="52">
        <v>22</v>
      </c>
      <c r="B32" s="52">
        <v>12</v>
      </c>
      <c r="C32" s="27">
        <f>C31+'Α8-Α10-Α11'!$B32</f>
        <v>249</v>
      </c>
      <c r="D32" s="26" t="s">
        <v>209</v>
      </c>
      <c r="E32" s="28" t="str">
        <f>VLOOKUP($D32,'ΚΛΙΜΑΚΕΣ-ΒΑΘΜΙΔΕΣ'!$A$1:$C$247,2,FALSE)</f>
        <v>top</v>
      </c>
      <c r="F32" s="28">
        <f>VLOOKUP($D32,'ΚΛΙΜΑΚΕΣ-ΒΑΘΜΙΔΕΣ'!$A$1:$C$247,3,FALSE)</f>
        <v>53637</v>
      </c>
      <c r="G32" s="28">
        <f t="shared" si="5"/>
        <v>4469.75</v>
      </c>
      <c r="H32" s="28">
        <f t="shared" si="0"/>
        <v>67.046250000000001</v>
      </c>
      <c r="I32" s="28">
        <f>VLOOKUP($H$8,δεδομένα!$A$2:$E$20,2,FALSE)</f>
        <v>1.4999999999999999E-2</v>
      </c>
      <c r="J32" s="28">
        <f>VLOOKUP($H$8,δεδομένα!$A$2:$E$20,3,FALSE)</f>
        <v>27.61</v>
      </c>
      <c r="K32" s="28">
        <f t="shared" si="1"/>
        <v>574.8120848750001</v>
      </c>
      <c r="L32" s="28">
        <f>VLOOKUP($H$8,δεδομένα!$A$2:$E$20,4,FALSE)</f>
        <v>0.12670000000000001</v>
      </c>
      <c r="M32" s="28">
        <f>VLOOKUP(H$8,δεδομένα!$A$2:$E$20,5,FALSE)</f>
        <v>165.17</v>
      </c>
      <c r="N32" s="29">
        <f t="shared" si="2"/>
        <v>5111.6083348750008</v>
      </c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ht="26.4" hidden="1" x14ac:dyDescent="0.25">
      <c r="A36" s="36"/>
      <c r="B36" s="41" t="str">
        <f>D23</f>
        <v>A10/4η</v>
      </c>
      <c r="C36" s="41" t="str">
        <f>D22</f>
        <v>Α8/12η</v>
      </c>
      <c r="D36" s="42" t="s">
        <v>343</v>
      </c>
      <c r="E36" s="43" t="s">
        <v>344</v>
      </c>
      <c r="F36" s="44" t="s">
        <v>345</v>
      </c>
      <c r="G36" s="36"/>
      <c r="H36" s="36"/>
      <c r="I36" s="36"/>
      <c r="J36" s="36"/>
      <c r="K36" s="36"/>
      <c r="L36" s="36"/>
      <c r="M36" s="36"/>
      <c r="N36" s="36"/>
    </row>
    <row r="37" spans="1:14" hidden="1" x14ac:dyDescent="0.25">
      <c r="A37" s="36"/>
      <c r="B37" s="45">
        <f>F23</f>
        <v>39201</v>
      </c>
      <c r="C37" s="45">
        <f>F22</f>
        <v>37667</v>
      </c>
      <c r="D37" s="45">
        <f>+B37-C37</f>
        <v>1534</v>
      </c>
      <c r="E37" s="45">
        <f>E31</f>
        <v>1639</v>
      </c>
      <c r="F37" s="36">
        <f>D37/E37*12</f>
        <v>11.231238560097621</v>
      </c>
      <c r="G37" s="43">
        <f>ROUND(F37,0)</f>
        <v>11</v>
      </c>
      <c r="H37" s="36"/>
      <c r="I37" s="36"/>
      <c r="J37" s="36"/>
      <c r="K37" s="36"/>
      <c r="L37" s="36"/>
      <c r="M37" s="36"/>
      <c r="N37" s="36"/>
    </row>
    <row r="38" spans="1:14" hidden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ht="26.4" hidden="1" x14ac:dyDescent="0.25">
      <c r="A40" s="36"/>
      <c r="B40" s="41" t="str">
        <f>D29</f>
        <v>A11/6η</v>
      </c>
      <c r="C40" s="41" t="str">
        <f>D28</f>
        <v>A10/9η</v>
      </c>
      <c r="D40" s="42" t="s">
        <v>343</v>
      </c>
      <c r="E40" s="43" t="s">
        <v>344</v>
      </c>
      <c r="F40" s="44" t="s">
        <v>345</v>
      </c>
      <c r="G40" s="36"/>
      <c r="H40" s="36"/>
      <c r="I40" s="36"/>
      <c r="J40" s="36"/>
      <c r="K40" s="36"/>
      <c r="L40" s="36"/>
      <c r="M40" s="36"/>
      <c r="N40" s="36"/>
    </row>
    <row r="41" spans="1:14" hidden="1" x14ac:dyDescent="0.25">
      <c r="A41" s="36"/>
      <c r="B41" s="45">
        <f>F29</f>
        <v>48720</v>
      </c>
      <c r="C41" s="45">
        <f>F28</f>
        <v>47396</v>
      </c>
      <c r="D41" s="45">
        <f>+B41-C41</f>
        <v>1324</v>
      </c>
      <c r="E41" s="45">
        <f>E29</f>
        <v>1639</v>
      </c>
      <c r="F41" s="36">
        <f>D41/E41*12</f>
        <v>9.6937156802928612</v>
      </c>
      <c r="G41" s="43">
        <f>ROUND(F41,0)</f>
        <v>10</v>
      </c>
      <c r="H41" s="36"/>
      <c r="I41" s="36"/>
      <c r="J41" s="36"/>
      <c r="K41" s="36"/>
      <c r="L41" s="36"/>
      <c r="M41" s="36"/>
      <c r="N41" s="36"/>
    </row>
    <row r="42" spans="1:14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14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</sheetData>
  <sheetProtection algorithmName="SHA-512" hashValue="YuDycwd8613FzHHXLOx5av4Mt3jWL/4hHBTp7L+gpPdGhsdkt/ZEhhqowKeAYgh7DpYhUHvuyZWBwE0EcSg8Rg==" saltValue="ImKAdEbijBrjLK0y71HLrg==" spinCount="100000" sheet="1" objects="1" scenarios="1"/>
  <mergeCells count="2">
    <mergeCell ref="H7:K7"/>
    <mergeCell ref="H8:K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DD6501-92C9-4D84-882C-F56F813F0339}">
          <x14:formula1>
            <xm:f>'ΚΛΙΜΑΚΕΣ-ΒΑΘΜΙΔΕΣ'!$A$1:$A$247</xm:f>
          </x14:formula1>
          <xm:sqref>D11:D32</xm:sqref>
        </x14:dataValidation>
        <x14:dataValidation type="list" allowBlank="1" showInputMessage="1" showErrorMessage="1" xr:uid="{DCA83E38-0DF7-4C22-9498-AA6B891A5EE1}">
          <x14:formula1>
            <xm:f>δεδομένα!$A$2:$A$20</xm:f>
          </x14:formula1>
          <xm:sqref>H8:K8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688B-C806-4496-9D5B-4D8BC795E3BC}">
  <sheetPr codeName="Sheet16"/>
  <dimension ref="A1:N24"/>
  <sheetViews>
    <sheetView zoomScale="99" zoomScaleNormal="99" workbookViewId="0">
      <selection activeCell="D25" sqref="D25"/>
    </sheetView>
  </sheetViews>
  <sheetFormatPr defaultRowHeight="13.2" x14ac:dyDescent="0.25"/>
  <cols>
    <col min="1" max="1" width="6.33203125" customWidth="1"/>
    <col min="2" max="2" width="12.88671875" customWidth="1"/>
    <col min="3" max="3" width="14.66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14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6"/>
      <c r="C5" s="36"/>
      <c r="D5" s="36"/>
      <c r="E5" s="36"/>
      <c r="F5" s="36"/>
      <c r="G5" s="36"/>
      <c r="H5" s="78" t="s">
        <v>355</v>
      </c>
      <c r="I5" s="78"/>
      <c r="J5" s="78"/>
      <c r="K5" s="78"/>
      <c r="L5" s="36"/>
      <c r="M5" s="36"/>
      <c r="N5" s="36"/>
    </row>
    <row r="6" spans="1:14" x14ac:dyDescent="0.25">
      <c r="A6" s="35" t="s">
        <v>321</v>
      </c>
      <c r="B6" s="39"/>
      <c r="C6" s="39"/>
      <c r="D6" s="36"/>
      <c r="E6" s="36"/>
      <c r="F6" s="36"/>
      <c r="G6" s="35" t="s">
        <v>308</v>
      </c>
      <c r="H6" s="79" t="s">
        <v>363</v>
      </c>
      <c r="I6" s="80"/>
      <c r="J6" s="80"/>
      <c r="K6" s="81"/>
      <c r="L6" s="36"/>
      <c r="M6" s="36"/>
      <c r="N6" s="36"/>
    </row>
    <row r="7" spans="1:14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52.8" x14ac:dyDescent="0.25">
      <c r="A8" s="16" t="s">
        <v>30</v>
      </c>
      <c r="B8" s="13" t="s">
        <v>33</v>
      </c>
      <c r="C8" s="13" t="s">
        <v>320</v>
      </c>
      <c r="D8" s="13" t="s">
        <v>34</v>
      </c>
      <c r="E8" s="13" t="s">
        <v>283</v>
      </c>
      <c r="F8" s="13" t="s">
        <v>31</v>
      </c>
      <c r="G8" s="13" t="s">
        <v>32</v>
      </c>
      <c r="H8" s="13" t="s">
        <v>356</v>
      </c>
      <c r="I8" s="13" t="s">
        <v>323</v>
      </c>
      <c r="J8" s="13" t="s">
        <v>334</v>
      </c>
      <c r="K8" s="13" t="s">
        <v>357</v>
      </c>
      <c r="L8" s="13" t="s">
        <v>359</v>
      </c>
      <c r="M8" s="13" t="s">
        <v>360</v>
      </c>
      <c r="N8" s="14" t="s">
        <v>358</v>
      </c>
    </row>
    <row r="9" spans="1:14" x14ac:dyDescent="0.25">
      <c r="A9" s="47">
        <v>1</v>
      </c>
      <c r="B9" s="47"/>
      <c r="C9" s="17"/>
      <c r="D9" s="17" t="s">
        <v>191</v>
      </c>
      <c r="E9" s="18">
        <f>VLOOKUP($D9,'ΚΛΙΜΑΚΕΣ-ΒΑΘΜΙΔΕΣ'!$A$1:$C$247,2,FALSE)</f>
        <v>1639</v>
      </c>
      <c r="F9" s="18">
        <f>VLOOKUP($D9,'ΚΛΙΜΑΚΕΣ-ΒΑΘΜΙΔΕΣ'!$A$1:$C$247,3,FALSE)</f>
        <v>34284</v>
      </c>
      <c r="G9" s="18">
        <f t="shared" ref="G9:G15" si="0">ROUND(F9/12,2)</f>
        <v>2857</v>
      </c>
      <c r="H9" s="18">
        <f t="shared" ref="H9:H18" si="1">IF((G9*I9)&gt;J9,G9*I9,J9)</f>
        <v>42.854999999999997</v>
      </c>
      <c r="I9" s="48">
        <f>VLOOKUP($H$6,δεδομένα!$A$2:$E$20,2,FALSE)</f>
        <v>1.4999999999999999E-2</v>
      </c>
      <c r="J9" s="18">
        <f>VLOOKUP($H$6,δεδομένα!$A$2:$E$20,3,FALSE)</f>
        <v>27.61</v>
      </c>
      <c r="K9" s="18">
        <f t="shared" ref="K9:K18" si="2">IF((G9+H9)*L9&gt;M9,(G9+H9)*L9,M9)</f>
        <v>367.41162850000001</v>
      </c>
      <c r="L9" s="48">
        <f>VLOOKUP($H$6,δεδομένα!$A$2:$E$20,4,FALSE)</f>
        <v>0.12670000000000001</v>
      </c>
      <c r="M9" s="18">
        <f>VLOOKUP(H$6,δεδομένα!$A$2:$E$20,5,FALSE)</f>
        <v>165.17</v>
      </c>
      <c r="N9" s="20">
        <f t="shared" ref="N9:N18" si="3">G9+H9+K9</f>
        <v>3267.2666285</v>
      </c>
    </row>
    <row r="10" spans="1:14" x14ac:dyDescent="0.25">
      <c r="A10" s="49">
        <v>2</v>
      </c>
      <c r="B10" s="49">
        <v>12</v>
      </c>
      <c r="C10" s="22">
        <v>12</v>
      </c>
      <c r="D10" s="21" t="s">
        <v>192</v>
      </c>
      <c r="E10" s="15">
        <f>VLOOKUP($D10,'ΚΛΙΜΑΚΕΣ-ΒΑΘΜΙΔΕΣ'!$A$1:$C$247,2,FALSE)</f>
        <v>1639</v>
      </c>
      <c r="F10" s="15">
        <f>VLOOKUP($D10,'ΚΛΙΜΑΚΕΣ-ΒΑΘΜΙΔΕΣ'!$A$1:$C$247,3,FALSE)</f>
        <v>35923</v>
      </c>
      <c r="G10" s="15">
        <f t="shared" si="0"/>
        <v>2993.58</v>
      </c>
      <c r="H10" s="15">
        <f t="shared" si="1"/>
        <v>44.903700000000001</v>
      </c>
      <c r="I10" s="15">
        <f>VLOOKUP($H$6,δεδομένα!$A$2:$E$20,2,FALSE)</f>
        <v>1.4999999999999999E-2</v>
      </c>
      <c r="J10" s="15">
        <f>VLOOKUP($H$6,δεδομένα!$A$2:$E$20,3,FALSE)</f>
        <v>27.61</v>
      </c>
      <c r="K10" s="15">
        <f t="shared" si="2"/>
        <v>384.97588479000001</v>
      </c>
      <c r="L10" s="15">
        <f>VLOOKUP($H$6,δεδομένα!$A$2:$E$20,4,FALSE)</f>
        <v>0.12670000000000001</v>
      </c>
      <c r="M10" s="15">
        <f>VLOOKUP(H$6,δεδομένα!$A$2:$E$20,5,FALSE)</f>
        <v>165.17</v>
      </c>
      <c r="N10" s="24">
        <f t="shared" si="3"/>
        <v>3423.45958479</v>
      </c>
    </row>
    <row r="11" spans="1:14" x14ac:dyDescent="0.25">
      <c r="A11" s="47">
        <v>3</v>
      </c>
      <c r="B11" s="47">
        <v>12</v>
      </c>
      <c r="C11" s="25">
        <f>C10+'A10(Ι)'!$B11</f>
        <v>24</v>
      </c>
      <c r="D11" s="17" t="s">
        <v>193</v>
      </c>
      <c r="E11" s="18">
        <f>VLOOKUP($D11,'ΚΛΙΜΑΚΕΣ-ΒΑΘΜΙΔΕΣ'!$A$1:$C$247,2,FALSE)</f>
        <v>1639</v>
      </c>
      <c r="F11" s="18">
        <f>VLOOKUP($D11,'ΚΛΙΜΑΚΕΣ-ΒΑΘΜΙΔΕΣ'!$A$1:$C$247,3,FALSE)</f>
        <v>37562</v>
      </c>
      <c r="G11" s="18">
        <f t="shared" si="0"/>
        <v>3130.17</v>
      </c>
      <c r="H11" s="18">
        <f t="shared" si="1"/>
        <v>46.952550000000002</v>
      </c>
      <c r="I11" s="18">
        <f>VLOOKUP($H$6,δεδομένα!$A$2:$E$20,2,FALSE)</f>
        <v>1.4999999999999999E-2</v>
      </c>
      <c r="J11" s="18">
        <f>VLOOKUP($H$6,δεδομένα!$A$2:$E$20,3,FALSE)</f>
        <v>27.61</v>
      </c>
      <c r="K11" s="18">
        <f t="shared" si="2"/>
        <v>402.54142708500001</v>
      </c>
      <c r="L11" s="18">
        <f>VLOOKUP($H$6,δεδομένα!$A$2:$E$20,4,FALSE)</f>
        <v>0.12670000000000001</v>
      </c>
      <c r="M11" s="18">
        <f>VLOOKUP(H$6,δεδομένα!$A$2:$E$20,5,FALSE)</f>
        <v>165.17</v>
      </c>
      <c r="N11" s="20">
        <f t="shared" si="3"/>
        <v>3579.6639770850002</v>
      </c>
    </row>
    <row r="12" spans="1:14" x14ac:dyDescent="0.25">
      <c r="A12" s="49">
        <v>4</v>
      </c>
      <c r="B12" s="49">
        <v>12</v>
      </c>
      <c r="C12" s="22">
        <f>C11+'A10(Ι)'!$B12</f>
        <v>36</v>
      </c>
      <c r="D12" s="21" t="s">
        <v>194</v>
      </c>
      <c r="E12" s="15">
        <f>VLOOKUP($D12,'ΚΛΙΜΑΚΕΣ-ΒΑΘΜΙΔΕΣ'!$A$1:$C$247,2,FALSE)</f>
        <v>1639</v>
      </c>
      <c r="F12" s="15">
        <f>VLOOKUP($D12,'ΚΛΙΜΑΚΕΣ-ΒΑΘΜΙΔΕΣ'!$A$1:$C$247,3,FALSE)</f>
        <v>39201</v>
      </c>
      <c r="G12" s="15">
        <f t="shared" si="0"/>
        <v>3266.75</v>
      </c>
      <c r="H12" s="15">
        <f t="shared" si="1"/>
        <v>49.001249999999999</v>
      </c>
      <c r="I12" s="15">
        <f>VLOOKUP($H$6,δεδομένα!$A$2:$E$20,2,FALSE)</f>
        <v>1.4999999999999999E-2</v>
      </c>
      <c r="J12" s="15">
        <f>VLOOKUP($H$6,δεδομένα!$A$2:$E$20,3,FALSE)</f>
        <v>27.61</v>
      </c>
      <c r="K12" s="15">
        <f t="shared" si="2"/>
        <v>420.10568337500001</v>
      </c>
      <c r="L12" s="15">
        <f>VLOOKUP($H$6,δεδομένα!$A$2:$E$20,4,FALSE)</f>
        <v>0.12670000000000001</v>
      </c>
      <c r="M12" s="15">
        <f>VLOOKUP(H$6,δεδομένα!$A$2:$E$20,5,FALSE)</f>
        <v>165.17</v>
      </c>
      <c r="N12" s="24">
        <f t="shared" si="3"/>
        <v>3735.8569333749997</v>
      </c>
    </row>
    <row r="13" spans="1:14" x14ac:dyDescent="0.25">
      <c r="A13" s="47">
        <v>5</v>
      </c>
      <c r="B13" s="47">
        <v>12</v>
      </c>
      <c r="C13" s="25">
        <f>C12+'A10(Ι)'!$B13</f>
        <v>48</v>
      </c>
      <c r="D13" s="17" t="s">
        <v>195</v>
      </c>
      <c r="E13" s="18">
        <f>VLOOKUP($D13,'ΚΛΙΜΑΚΕΣ-ΒΑΘΜΙΔΕΣ'!$A$1:$C$247,2,FALSE)</f>
        <v>1639</v>
      </c>
      <c r="F13" s="18">
        <f>VLOOKUP($D13,'ΚΛΙΜΑΚΕΣ-ΒΑΘΜΙΔΕΣ'!$A$1:$C$247,3,FALSE)</f>
        <v>40840</v>
      </c>
      <c r="G13" s="18">
        <f t="shared" si="0"/>
        <v>3403.33</v>
      </c>
      <c r="H13" s="18">
        <f t="shared" si="1"/>
        <v>51.049949999999995</v>
      </c>
      <c r="I13" s="18">
        <f>VLOOKUP($H$6,δεδομένα!$A$2:$E$20,2,FALSE)</f>
        <v>1.4999999999999999E-2</v>
      </c>
      <c r="J13" s="18">
        <f>VLOOKUP($H$6,δεδομένα!$A$2:$E$20,3,FALSE)</f>
        <v>27.61</v>
      </c>
      <c r="K13" s="18">
        <f t="shared" si="2"/>
        <v>437.66993966500002</v>
      </c>
      <c r="L13" s="18">
        <f>VLOOKUP($H$6,δεδομένα!$A$2:$E$20,4,FALSE)</f>
        <v>0.12670000000000001</v>
      </c>
      <c r="M13" s="18">
        <f>VLOOKUP(H$6,δεδομένα!$A$2:$E$20,5,FALSE)</f>
        <v>165.17</v>
      </c>
      <c r="N13" s="20">
        <f t="shared" si="3"/>
        <v>3892.0498896650001</v>
      </c>
    </row>
    <row r="14" spans="1:14" x14ac:dyDescent="0.25">
      <c r="A14" s="49">
        <v>6</v>
      </c>
      <c r="B14" s="49">
        <v>12</v>
      </c>
      <c r="C14" s="22">
        <f>C13+'A10(Ι)'!$B14</f>
        <v>60</v>
      </c>
      <c r="D14" s="21" t="s">
        <v>196</v>
      </c>
      <c r="E14" s="15">
        <f>VLOOKUP($D14,'ΚΛΙΜΑΚΕΣ-ΒΑΘΜΙΔΕΣ'!$A$1:$C$247,2,FALSE)</f>
        <v>1639</v>
      </c>
      <c r="F14" s="15">
        <f>VLOOKUP($D14,'ΚΛΙΜΑΚΕΣ-ΒΑΘΜΙΔΕΣ'!$A$1:$C$247,3,FALSE)</f>
        <v>42479</v>
      </c>
      <c r="G14" s="15">
        <f t="shared" si="0"/>
        <v>3539.92</v>
      </c>
      <c r="H14" s="15">
        <f t="shared" si="1"/>
        <v>53.098799999999997</v>
      </c>
      <c r="I14" s="15">
        <f>VLOOKUP($H$6,δεδομένα!$A$2:$E$20,2,FALSE)</f>
        <v>1.4999999999999999E-2</v>
      </c>
      <c r="J14" s="15">
        <f>VLOOKUP($H$6,δεδομένα!$A$2:$E$20,3,FALSE)</f>
        <v>27.61</v>
      </c>
      <c r="K14" s="15">
        <f t="shared" si="2"/>
        <v>455.23548196000007</v>
      </c>
      <c r="L14" s="15">
        <f>VLOOKUP($H$6,δεδομένα!$A$2:$E$20,4,FALSE)</f>
        <v>0.12670000000000001</v>
      </c>
      <c r="M14" s="15">
        <f>VLOOKUP(H$6,δεδομένα!$A$2:$E$20,5,FALSE)</f>
        <v>165.17</v>
      </c>
      <c r="N14" s="24">
        <f t="shared" si="3"/>
        <v>4048.2542819600003</v>
      </c>
    </row>
    <row r="15" spans="1:14" x14ac:dyDescent="0.25">
      <c r="A15" s="47">
        <v>7</v>
      </c>
      <c r="B15" s="47">
        <v>12</v>
      </c>
      <c r="C15" s="25">
        <f>C14+'A10(Ι)'!$B15</f>
        <v>72</v>
      </c>
      <c r="D15" s="17" t="s">
        <v>197</v>
      </c>
      <c r="E15" s="18">
        <f>VLOOKUP($D15,'ΚΛΙΜΑΚΕΣ-ΒΑΘΜΙΔΕΣ'!$A$1:$C$247,2,FALSE)</f>
        <v>1639</v>
      </c>
      <c r="F15" s="18">
        <f>VLOOKUP($D15,'ΚΛΙΜΑΚΕΣ-ΒΑΘΜΙΔΕΣ'!$A$1:$C$247,3,FALSE)</f>
        <v>44118</v>
      </c>
      <c r="G15" s="18">
        <f t="shared" si="0"/>
        <v>3676.5</v>
      </c>
      <c r="H15" s="18">
        <f t="shared" si="1"/>
        <v>55.147500000000001</v>
      </c>
      <c r="I15" s="18">
        <f>VLOOKUP($H$6,δεδομένα!$A$2:$E$20,2,FALSE)</f>
        <v>1.4999999999999999E-2</v>
      </c>
      <c r="J15" s="18">
        <f>VLOOKUP($H$6,δεδομένα!$A$2:$E$20,3,FALSE)</f>
        <v>27.61</v>
      </c>
      <c r="K15" s="18">
        <f t="shared" si="2"/>
        <v>472.79973825000002</v>
      </c>
      <c r="L15" s="18">
        <f>VLOOKUP($H$6,δεδομένα!$A$2:$E$20,4,FALSE)</f>
        <v>0.12670000000000001</v>
      </c>
      <c r="M15" s="18">
        <f>VLOOKUP(H$6,δεδομένα!$A$2:$E$20,5,FALSE)</f>
        <v>165.17</v>
      </c>
      <c r="N15" s="20">
        <f t="shared" si="3"/>
        <v>4204.4472382499998</v>
      </c>
    </row>
    <row r="16" spans="1:14" x14ac:dyDescent="0.25">
      <c r="A16" s="49">
        <v>8</v>
      </c>
      <c r="B16" s="49">
        <v>12</v>
      </c>
      <c r="C16" s="22">
        <f>C15+'A10(Ι)'!$B16</f>
        <v>84</v>
      </c>
      <c r="D16" s="21" t="s">
        <v>198</v>
      </c>
      <c r="E16" s="15">
        <f>VLOOKUP($D16,'ΚΛΙΜΑΚΕΣ-ΒΑΘΜΙΔΕΣ'!$A$1:$C$247,2,FALSE)</f>
        <v>1639</v>
      </c>
      <c r="F16" s="15">
        <f>VLOOKUP($D16,'ΚΛΙΜΑΚΕΣ-ΒΑΘΜΙΔΕΣ'!$A$1:$C$247,3,FALSE)</f>
        <v>45757</v>
      </c>
      <c r="G16" s="15">
        <f>ROUND(F16/12,2)</f>
        <v>3813.08</v>
      </c>
      <c r="H16" s="15">
        <f t="shared" si="1"/>
        <v>57.196199999999997</v>
      </c>
      <c r="I16" s="15">
        <f>VLOOKUP($H$6,δεδομένα!$A$2:$E$20,2,FALSE)</f>
        <v>1.4999999999999999E-2</v>
      </c>
      <c r="J16" s="15">
        <f>VLOOKUP($H$6,δεδομένα!$A$2:$E$20,3,FALSE)</f>
        <v>27.61</v>
      </c>
      <c r="K16" s="15">
        <f t="shared" si="2"/>
        <v>490.36399454000002</v>
      </c>
      <c r="L16" s="15">
        <f>VLOOKUP($H$6,δεδομένα!$A$2:$E$20,4,FALSE)</f>
        <v>0.12670000000000001</v>
      </c>
      <c r="M16" s="15">
        <f>VLOOKUP(H$6,δεδομένα!$A$2:$E$20,5,FALSE)</f>
        <v>165.17</v>
      </c>
      <c r="N16" s="24">
        <f t="shared" si="3"/>
        <v>4360.6401945399994</v>
      </c>
    </row>
    <row r="17" spans="1:14" x14ac:dyDescent="0.25">
      <c r="A17" s="47">
        <v>9</v>
      </c>
      <c r="B17" s="47">
        <v>12</v>
      </c>
      <c r="C17" s="25">
        <f>C16+'A10(Ι)'!$B17</f>
        <v>96</v>
      </c>
      <c r="D17" s="17" t="s">
        <v>199</v>
      </c>
      <c r="E17" s="18">
        <f>VLOOKUP($D17,'ΚΛΙΜΑΚΕΣ-ΒΑΘΜΙΔΕΣ'!$A$1:$C$247,2,FALSE)</f>
        <v>1639</v>
      </c>
      <c r="F17" s="18">
        <f>VLOOKUP($D17,'ΚΛΙΜΑΚΕΣ-ΒΑΘΜΙΔΕΣ'!$A$1:$C$247,3,FALSE)</f>
        <v>47396</v>
      </c>
      <c r="G17" s="18">
        <f t="shared" ref="G17:G18" si="4">ROUND(F17/12,2)</f>
        <v>3949.67</v>
      </c>
      <c r="H17" s="18">
        <f t="shared" si="1"/>
        <v>59.245049999999999</v>
      </c>
      <c r="I17" s="18">
        <f>VLOOKUP($H$6,δεδομένα!$A$2:$E$20,2,FALSE)</f>
        <v>1.4999999999999999E-2</v>
      </c>
      <c r="J17" s="18">
        <f>VLOOKUP($H$6,δεδομένα!$A$2:$E$20,3,FALSE)</f>
        <v>27.61</v>
      </c>
      <c r="K17" s="18">
        <f t="shared" si="2"/>
        <v>507.92953683500002</v>
      </c>
      <c r="L17" s="18">
        <f>VLOOKUP($H$6,δεδομένα!$A$2:$E$20,4,FALSE)</f>
        <v>0.12670000000000001</v>
      </c>
      <c r="M17" s="18">
        <f>VLOOKUP(H$6,δεδομένα!$A$2:$E$20,5,FALSE)</f>
        <v>165.17</v>
      </c>
      <c r="N17" s="20">
        <f t="shared" si="3"/>
        <v>4516.844586835</v>
      </c>
    </row>
    <row r="18" spans="1:14" x14ac:dyDescent="0.25">
      <c r="A18" s="52">
        <v>10</v>
      </c>
      <c r="B18" s="52">
        <v>12</v>
      </c>
      <c r="C18" s="27">
        <f>C17+'A10(Ι)'!$B18</f>
        <v>108</v>
      </c>
      <c r="D18" s="28" t="s">
        <v>200</v>
      </c>
      <c r="E18" s="28" t="str">
        <f>VLOOKUP($D18,'ΚΛΙΜΑΚΕΣ-ΒΑΘΜΙΔΕΣ'!$A$1:$C$247,2,FALSE)</f>
        <v>top</v>
      </c>
      <c r="F18" s="28">
        <f>VLOOKUP($D18,'ΚΛΙΜΑΚΕΣ-ΒΑΘΜΙΔΕΣ'!$A$1:$C$247,3,FALSE)</f>
        <v>49035</v>
      </c>
      <c r="G18" s="28">
        <f t="shared" si="4"/>
        <v>4086.25</v>
      </c>
      <c r="H18" s="28">
        <f t="shared" si="1"/>
        <v>61.293749999999996</v>
      </c>
      <c r="I18" s="28">
        <f>VLOOKUP($H$6,δεδομένα!$A$2:$E$20,2,FALSE)</f>
        <v>1.4999999999999999E-2</v>
      </c>
      <c r="J18" s="28">
        <f>VLOOKUP($H$6,δεδομένα!$A$2:$E$20,3,FALSE)</f>
        <v>27.61</v>
      </c>
      <c r="K18" s="28">
        <f t="shared" si="2"/>
        <v>525.49379312500002</v>
      </c>
      <c r="L18" s="28">
        <f>VLOOKUP($H$6,δεδομένα!$A$2:$E$20,4,FALSE)</f>
        <v>0.12670000000000001</v>
      </c>
      <c r="M18" s="28">
        <f>VLOOKUP(H$6,δεδομένα!$A$2:$E$20,5,FALSE)</f>
        <v>165.17</v>
      </c>
      <c r="N18" s="29">
        <f t="shared" si="3"/>
        <v>4673.0375431249995</v>
      </c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</sheetData>
  <sheetProtection algorithmName="SHA-512" hashValue="CJfGHduCU47Yyb4EqOBHVOeTLBL5WqV5lBqN2ROHf0O/5JAWmwcCRGcCG/JpR1fLg5dtzTdwpAD5r0TG+Yg95w==" saltValue="T4V9Ls2vLyilZQvKy6Fj5Q==" spinCount="100000" sheet="1" objects="1" scenarios="1"/>
  <mergeCells count="2">
    <mergeCell ref="H5:K5"/>
    <mergeCell ref="H6:K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E0DAF4-66AB-49E9-BA0C-D56F1B86EBD6}">
          <x14:formula1>
            <xm:f>'ΚΛΙΜΑΚΕΣ-ΒΑΘΜΙΔΕΣ'!$A$1:$A$247</xm:f>
          </x14:formula1>
          <xm:sqref>D9:D18</xm:sqref>
        </x14:dataValidation>
        <x14:dataValidation type="list" allowBlank="1" showInputMessage="1" showErrorMessage="1" xr:uid="{323F6B4A-3784-4D6F-903E-4761F737A5E1}">
          <x14:formula1>
            <xm:f>δεδομένα!$A$2:$A$20</xm:f>
          </x14:formula1>
          <xm:sqref>H6:K6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DCD2-4A95-41F9-95A9-02139FAB48BF}">
  <sheetPr codeName="Sheet17"/>
  <dimension ref="A1:N22"/>
  <sheetViews>
    <sheetView zoomScale="99" zoomScaleNormal="99" workbookViewId="0">
      <selection sqref="A1:G16"/>
    </sheetView>
  </sheetViews>
  <sheetFormatPr defaultRowHeight="13.2" x14ac:dyDescent="0.25"/>
  <cols>
    <col min="1" max="1" width="6.33203125" customWidth="1"/>
    <col min="2" max="2" width="12.88671875" customWidth="1"/>
    <col min="3" max="3" width="16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332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309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17"/>
      <c r="D8" s="17" t="s">
        <v>182</v>
      </c>
      <c r="E8" s="18">
        <f>VLOOKUP($D8,'ΚΛΙΜΑΚΕΣ-ΒΑΘΜΙΔΕΣ'!$A$1:$C$247,2,FALSE)</f>
        <v>1639</v>
      </c>
      <c r="F8" s="18">
        <f>VLOOKUP($D8,'ΚΛΙΜΑΚΕΣ-ΒΑΘΜΙΔΕΣ'!$A$1:$C$247,3,FALSE)</f>
        <v>34284</v>
      </c>
      <c r="G8" s="18">
        <f t="shared" ref="G8:G14" si="0">ROUND(F8/12,2)</f>
        <v>2857</v>
      </c>
      <c r="H8" s="18">
        <f t="shared" ref="H8:H16" si="1">IF((G8*I8)&gt;J8,G8*I8,J8)</f>
        <v>42.854999999999997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16" si="2">IF((G8+H8)*L8&gt;M8,(G8+H8)*L8,M8)</f>
        <v>367.41162850000001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16" si="3">G8+H8+K8</f>
        <v>3267.2666285</v>
      </c>
    </row>
    <row r="9" spans="1:14" x14ac:dyDescent="0.25">
      <c r="A9" s="49">
        <v>2</v>
      </c>
      <c r="B9" s="49">
        <v>12</v>
      </c>
      <c r="C9" s="22">
        <v>12</v>
      </c>
      <c r="D9" s="21" t="s">
        <v>183</v>
      </c>
      <c r="E9" s="15">
        <f>VLOOKUP($D9,'ΚΛΙΜΑΚΕΣ-ΒΑΘΜΙΔΕΣ'!$A$1:$C$247,2,FALSE)</f>
        <v>1639</v>
      </c>
      <c r="F9" s="15">
        <f>VLOOKUP($D9,'ΚΛΙΜΑΚΕΣ-ΒΑΘΜΙΔΕΣ'!$A$1:$C$247,3,FALSE)</f>
        <v>35923</v>
      </c>
      <c r="G9" s="15">
        <f t="shared" si="0"/>
        <v>2993.58</v>
      </c>
      <c r="H9" s="15">
        <f t="shared" si="1"/>
        <v>44.903700000000001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2"/>
        <v>384.97588479000001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3"/>
        <v>3423.45958479</v>
      </c>
    </row>
    <row r="10" spans="1:14" x14ac:dyDescent="0.25">
      <c r="A10" s="47">
        <v>3</v>
      </c>
      <c r="B10" s="47">
        <v>12</v>
      </c>
      <c r="C10" s="25">
        <f>C9+'A10'!$B10</f>
        <v>24</v>
      </c>
      <c r="D10" s="17" t="s">
        <v>184</v>
      </c>
      <c r="E10" s="18">
        <f>VLOOKUP($D10,'ΚΛΙΜΑΚΕΣ-ΒΑΘΜΙΔΕΣ'!$A$1:$C$247,2,FALSE)</f>
        <v>1639</v>
      </c>
      <c r="F10" s="18">
        <f>VLOOKUP($D10,'ΚΛΙΜΑΚΕΣ-ΒΑΘΜΙΔΕΣ'!$A$1:$C$247,3,FALSE)</f>
        <v>37562</v>
      </c>
      <c r="G10" s="18">
        <f t="shared" si="0"/>
        <v>3130.17</v>
      </c>
      <c r="H10" s="18">
        <f t="shared" si="1"/>
        <v>46.952550000000002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2"/>
        <v>402.54142708500001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3"/>
        <v>3579.6639770850002</v>
      </c>
    </row>
    <row r="11" spans="1:14" x14ac:dyDescent="0.25">
      <c r="A11" s="49">
        <v>4</v>
      </c>
      <c r="B11" s="49">
        <v>12</v>
      </c>
      <c r="C11" s="22">
        <f>C10+'A10'!$B11</f>
        <v>36</v>
      </c>
      <c r="D11" s="21" t="s">
        <v>185</v>
      </c>
      <c r="E11" s="15">
        <f>VLOOKUP($D11,'ΚΛΙΜΑΚΕΣ-ΒΑΘΜΙΔΕΣ'!$A$1:$C$247,2,FALSE)</f>
        <v>1639</v>
      </c>
      <c r="F11" s="15">
        <f>VLOOKUP($D11,'ΚΛΙΜΑΚΕΣ-ΒΑΘΜΙΔΕΣ'!$A$1:$C$247,3,FALSE)</f>
        <v>39201</v>
      </c>
      <c r="G11" s="15">
        <f t="shared" si="0"/>
        <v>3266.75</v>
      </c>
      <c r="H11" s="15">
        <f t="shared" si="1"/>
        <v>49.001249999999999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2"/>
        <v>420.10568337500001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3"/>
        <v>3735.8569333749997</v>
      </c>
    </row>
    <row r="12" spans="1:14" x14ac:dyDescent="0.25">
      <c r="A12" s="47">
        <v>5</v>
      </c>
      <c r="B12" s="47">
        <v>12</v>
      </c>
      <c r="C12" s="25">
        <f>C11+'A10'!$B12</f>
        <v>48</v>
      </c>
      <c r="D12" s="17" t="s">
        <v>186</v>
      </c>
      <c r="E12" s="18">
        <f>VLOOKUP($D12,'ΚΛΙΜΑΚΕΣ-ΒΑΘΜΙΔΕΣ'!$A$1:$C$247,2,FALSE)</f>
        <v>1639</v>
      </c>
      <c r="F12" s="18">
        <f>VLOOKUP($D12,'ΚΛΙΜΑΚΕΣ-ΒΑΘΜΙΔΕΣ'!$A$1:$C$247,3,FALSE)</f>
        <v>40840</v>
      </c>
      <c r="G12" s="18">
        <f t="shared" si="0"/>
        <v>3403.33</v>
      </c>
      <c r="H12" s="18">
        <f t="shared" si="1"/>
        <v>51.049949999999995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2"/>
        <v>437.66993966500002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3"/>
        <v>3892.0498896650001</v>
      </c>
    </row>
    <row r="13" spans="1:14" x14ac:dyDescent="0.25">
      <c r="A13" s="49">
        <v>6</v>
      </c>
      <c r="B13" s="49">
        <v>12</v>
      </c>
      <c r="C13" s="22">
        <f>C12+'A10'!$B13</f>
        <v>60</v>
      </c>
      <c r="D13" s="21" t="s">
        <v>187</v>
      </c>
      <c r="E13" s="15">
        <f>VLOOKUP($D13,'ΚΛΙΜΑΚΕΣ-ΒΑΘΜΙΔΕΣ'!$A$1:$C$247,2,FALSE)</f>
        <v>1639</v>
      </c>
      <c r="F13" s="15">
        <f>VLOOKUP($D13,'ΚΛΙΜΑΚΕΣ-ΒΑΘΜΙΔΕΣ'!$A$1:$C$247,3,FALSE)</f>
        <v>42479</v>
      </c>
      <c r="G13" s="15">
        <f t="shared" si="0"/>
        <v>3539.92</v>
      </c>
      <c r="H13" s="15">
        <f t="shared" si="1"/>
        <v>53.098799999999997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2"/>
        <v>455.23548196000007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3"/>
        <v>4048.2542819600003</v>
      </c>
    </row>
    <row r="14" spans="1:14" x14ac:dyDescent="0.25">
      <c r="A14" s="47">
        <v>7</v>
      </c>
      <c r="B14" s="47">
        <v>12</v>
      </c>
      <c r="C14" s="25">
        <f>C13+'A10'!$B14</f>
        <v>72</v>
      </c>
      <c r="D14" s="17" t="s">
        <v>188</v>
      </c>
      <c r="E14" s="18">
        <f>VLOOKUP($D14,'ΚΛΙΜΑΚΕΣ-ΒΑΘΜΙΔΕΣ'!$A$1:$C$247,2,FALSE)</f>
        <v>1639</v>
      </c>
      <c r="F14" s="18">
        <f>VLOOKUP($D14,'ΚΛΙΜΑΚΕΣ-ΒΑΘΜΙΔΕΣ'!$A$1:$C$247,3,FALSE)</f>
        <v>44118</v>
      </c>
      <c r="G14" s="18">
        <f t="shared" si="0"/>
        <v>3676.5</v>
      </c>
      <c r="H14" s="18">
        <f t="shared" si="1"/>
        <v>55.147500000000001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2"/>
        <v>472.79973825000002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3"/>
        <v>4204.4472382499998</v>
      </c>
    </row>
    <row r="15" spans="1:14" x14ac:dyDescent="0.25">
      <c r="A15" s="49">
        <v>8</v>
      </c>
      <c r="B15" s="49">
        <v>12</v>
      </c>
      <c r="C15" s="22">
        <f>C14+'A10'!$B15</f>
        <v>84</v>
      </c>
      <c r="D15" s="21" t="s">
        <v>189</v>
      </c>
      <c r="E15" s="15">
        <f>VLOOKUP($D15,'ΚΛΙΜΑΚΕΣ-ΒΑΘΜΙΔΕΣ'!$A$1:$C$247,2,FALSE)</f>
        <v>1639</v>
      </c>
      <c r="F15" s="15">
        <f>VLOOKUP($D15,'ΚΛΙΜΑΚΕΣ-ΒΑΘΜΙΔΕΣ'!$A$1:$C$247,3,FALSE)</f>
        <v>45757</v>
      </c>
      <c r="G15" s="15">
        <f>ROUND(F15/12,2)</f>
        <v>3813.08</v>
      </c>
      <c r="H15" s="15">
        <f t="shared" si="1"/>
        <v>57.196199999999997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2"/>
        <v>490.36399454000002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3"/>
        <v>4360.6401945399994</v>
      </c>
    </row>
    <row r="16" spans="1:14" x14ac:dyDescent="0.25">
      <c r="A16" s="55">
        <v>9</v>
      </c>
      <c r="B16" s="55">
        <v>12</v>
      </c>
      <c r="C16" s="31">
        <f>C15+'A10'!$B16</f>
        <v>96</v>
      </c>
      <c r="D16" s="30" t="s">
        <v>190</v>
      </c>
      <c r="E16" s="32" t="str">
        <f>VLOOKUP($D16,'ΚΛΙΜΑΚΕΣ-ΒΑΘΜΙΔΕΣ'!$A$1:$C$247,2,FALSE)</f>
        <v>top</v>
      </c>
      <c r="F16" s="32">
        <f>VLOOKUP($D16,'ΚΛΙΜΑΚΕΣ-ΒΑΘΜΙΔΕΣ'!$A$1:$C$247,3,FALSE)</f>
        <v>47396</v>
      </c>
      <c r="G16" s="32">
        <f t="shared" ref="G16" si="4">ROUND(F16/12,2)</f>
        <v>3949.67</v>
      </c>
      <c r="H16" s="32">
        <f t="shared" si="1"/>
        <v>59.245049999999999</v>
      </c>
      <c r="I16" s="32">
        <f>VLOOKUP($H$5,δεδομένα!$A$2:$E$20,2,FALSE)</f>
        <v>1.4999999999999999E-2</v>
      </c>
      <c r="J16" s="32">
        <f>VLOOKUP($H$5,δεδομένα!$A$2:$E$20,3,FALSE)</f>
        <v>27.61</v>
      </c>
      <c r="K16" s="32">
        <f t="shared" si="2"/>
        <v>507.92953683500002</v>
      </c>
      <c r="L16" s="32">
        <f>VLOOKUP($H$5,δεδομένα!$A$2:$E$20,4,FALSE)</f>
        <v>0.12670000000000001</v>
      </c>
      <c r="M16" s="32">
        <f>VLOOKUP(H$5,δεδομένα!$A$2:$E$20,5,FALSE)</f>
        <v>165.17</v>
      </c>
      <c r="N16" s="34">
        <f t="shared" si="3"/>
        <v>4516.844586835</v>
      </c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sheetProtection algorithmName="SHA-512" hashValue="B4QT98czjOdxMlx+DHvCVGMc8CIe6ndsxOoQJfRkG2XCsPIj9mXT+hS+QQRICf4cwhcCOP5umd03YuObE4wufg==" saltValue="CRETJC5yonUtLzX+sFFXUw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FFB06-C90A-4BBF-9166-84039090D430}">
          <x14:formula1>
            <xm:f>'ΚΛΙΜΑΚΕΣ-ΒΑΘΜΙΔΕΣ'!$A$1:$A$247</xm:f>
          </x14:formula1>
          <xm:sqref>D8:D16</xm:sqref>
        </x14:dataValidation>
        <x14:dataValidation type="list" allowBlank="1" showInputMessage="1" showErrorMessage="1" xr:uid="{B4F1C85D-ABF2-4798-A17C-A7D0CE1EB216}">
          <x14:formula1>
            <xm:f>δεδομένα!$A$2:$A$20</xm:f>
          </x14:formula1>
          <xm:sqref>H5:K5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11B1-484E-45DB-86F8-7AA2B7A9DD35}">
  <sheetPr codeName="Sheet18"/>
  <dimension ref="A1:N37"/>
  <sheetViews>
    <sheetView zoomScale="99" zoomScaleNormal="99" workbookViewId="0">
      <selection sqref="A1:G33"/>
    </sheetView>
  </sheetViews>
  <sheetFormatPr defaultRowHeight="13.2" x14ac:dyDescent="0.25"/>
  <cols>
    <col min="1" max="1" width="6.33203125" customWidth="1"/>
    <col min="2" max="2" width="12.88671875" customWidth="1"/>
    <col min="3" max="3" width="15.554687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325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12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7" t="s">
        <v>13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36"/>
      <c r="B8" s="36"/>
      <c r="C8" s="36"/>
      <c r="D8" s="36"/>
      <c r="E8" s="36"/>
      <c r="F8" s="36"/>
      <c r="G8" s="36"/>
      <c r="H8" s="78" t="s">
        <v>355</v>
      </c>
      <c r="I8" s="78"/>
      <c r="J8" s="78"/>
      <c r="K8" s="78"/>
      <c r="L8" s="36"/>
      <c r="M8" s="36"/>
      <c r="N8" s="36"/>
    </row>
    <row r="9" spans="1:14" x14ac:dyDescent="0.25">
      <c r="A9" s="35" t="s">
        <v>321</v>
      </c>
      <c r="B9" s="39"/>
      <c r="C9" s="39"/>
      <c r="D9" s="36"/>
      <c r="E9" s="36"/>
      <c r="F9" s="36"/>
      <c r="G9" s="35" t="s">
        <v>298</v>
      </c>
      <c r="H9" s="79" t="s">
        <v>363</v>
      </c>
      <c r="I9" s="80"/>
      <c r="J9" s="80"/>
      <c r="K9" s="81"/>
      <c r="L9" s="36"/>
      <c r="M9" s="36"/>
      <c r="N9" s="36"/>
    </row>
    <row r="10" spans="1:14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52.8" x14ac:dyDescent="0.25">
      <c r="A11" s="16" t="s">
        <v>30</v>
      </c>
      <c r="B11" s="13" t="s">
        <v>33</v>
      </c>
      <c r="C11" s="13" t="s">
        <v>320</v>
      </c>
      <c r="D11" s="13" t="s">
        <v>34</v>
      </c>
      <c r="E11" s="13" t="s">
        <v>283</v>
      </c>
      <c r="F11" s="13" t="s">
        <v>31</v>
      </c>
      <c r="G11" s="13" t="s">
        <v>32</v>
      </c>
      <c r="H11" s="13" t="s">
        <v>356</v>
      </c>
      <c r="I11" s="13" t="s">
        <v>323</v>
      </c>
      <c r="J11" s="13" t="s">
        <v>334</v>
      </c>
      <c r="K11" s="13" t="s">
        <v>357</v>
      </c>
      <c r="L11" s="13" t="s">
        <v>359</v>
      </c>
      <c r="M11" s="13" t="s">
        <v>360</v>
      </c>
      <c r="N11" s="14" t="s">
        <v>358</v>
      </c>
    </row>
    <row r="12" spans="1:14" x14ac:dyDescent="0.25">
      <c r="A12" s="47">
        <v>1</v>
      </c>
      <c r="B12" s="47"/>
      <c r="C12" s="17"/>
      <c r="D12" s="18" t="s">
        <v>151</v>
      </c>
      <c r="E12" s="18">
        <f>VLOOKUP($D12,'ΚΛΙΜΑΚΕΣ-ΒΑΘΜΙΔΕΣ'!$A$1:$C$247,2,FALSE)</f>
        <v>1197</v>
      </c>
      <c r="F12" s="18">
        <f>VLOOKUP($D12,'ΚΛΙΜΑΚΕΣ-ΒΑΘΜΙΔΕΣ'!$A$1:$C$247,3,FALSE)</f>
        <v>24500</v>
      </c>
      <c r="G12" s="18">
        <f>ROUND(F12/12,2)</f>
        <v>2041.67</v>
      </c>
      <c r="H12" s="18">
        <f t="shared" ref="H12:H28" si="0">IF((G12*I12)&gt;J12,G12*I12,J12)</f>
        <v>30.625050000000002</v>
      </c>
      <c r="I12" s="48">
        <f>VLOOKUP($H$9,δεδομένα!$A$2:$E$20,2,FALSE)</f>
        <v>1.4999999999999999E-2</v>
      </c>
      <c r="J12" s="18">
        <f>VLOOKUP($H$9,δεδομένα!$A$2:$E$20,3,FALSE)</f>
        <v>27.61</v>
      </c>
      <c r="K12" s="18">
        <f t="shared" ref="K12:K28" si="1">IF((G12+H12)*L12&gt;M12,(G12+H12)*L12,M12)</f>
        <v>262.55978283500002</v>
      </c>
      <c r="L12" s="48">
        <f>VLOOKUP($H$9,δεδομένα!$A$2:$E$20,4,FALSE)</f>
        <v>0.12670000000000001</v>
      </c>
      <c r="M12" s="18">
        <f>VLOOKUP(H$9,δεδομένα!$A$2:$E$20,5,FALSE)</f>
        <v>165.17</v>
      </c>
      <c r="N12" s="20">
        <f t="shared" ref="N12:N28" si="2">G12+H12+K12</f>
        <v>2334.8548328350003</v>
      </c>
    </row>
    <row r="13" spans="1:14" x14ac:dyDescent="0.25">
      <c r="A13" s="49">
        <v>2</v>
      </c>
      <c r="B13" s="49">
        <v>12</v>
      </c>
      <c r="C13" s="22">
        <v>12</v>
      </c>
      <c r="D13" s="15" t="s">
        <v>152</v>
      </c>
      <c r="E13" s="15">
        <f>VLOOKUP($D13,'ΚΛΙΜΑΚΕΣ-ΒΑΘΜΙΔΕΣ'!$A$1:$C$247,2,FALSE)</f>
        <v>1197</v>
      </c>
      <c r="F13" s="15">
        <f>VLOOKUP($D13,'ΚΛΙΜΑΚΕΣ-ΒΑΘΜΙΔΕΣ'!$A$1:$C$247,3,FALSE)</f>
        <v>25697</v>
      </c>
      <c r="G13" s="15">
        <f t="shared" ref="G13:G21" si="3">ROUND(F13/12,2)</f>
        <v>2141.42</v>
      </c>
      <c r="H13" s="15">
        <f t="shared" si="0"/>
        <v>32.121299999999998</v>
      </c>
      <c r="I13" s="15">
        <f>VLOOKUP($H$9,δεδομένα!$A$2:$E$20,2,FALSE)</f>
        <v>1.4999999999999999E-2</v>
      </c>
      <c r="J13" s="15">
        <f>VLOOKUP($H$9,δεδομένα!$A$2:$E$20,3,FALSE)</f>
        <v>27.61</v>
      </c>
      <c r="K13" s="15">
        <f t="shared" si="1"/>
        <v>275.38768270999998</v>
      </c>
      <c r="L13" s="15">
        <f>VLOOKUP($H$9,δεδομένα!$A$2:$E$20,4,FALSE)</f>
        <v>0.12670000000000001</v>
      </c>
      <c r="M13" s="15">
        <f>VLOOKUP(H$9,δεδομένα!$A$2:$E$20,5,FALSE)</f>
        <v>165.17</v>
      </c>
      <c r="N13" s="24">
        <f t="shared" si="2"/>
        <v>2448.9289827099997</v>
      </c>
    </row>
    <row r="14" spans="1:14" x14ac:dyDescent="0.25">
      <c r="A14" s="47">
        <v>3</v>
      </c>
      <c r="B14" s="47">
        <v>12</v>
      </c>
      <c r="C14" s="25">
        <f>C13+'Α8-Α9(Ι)'!$B14</f>
        <v>24</v>
      </c>
      <c r="D14" s="18" t="s">
        <v>153</v>
      </c>
      <c r="E14" s="18">
        <f>VLOOKUP($D14,'ΚΛΙΜΑΚΕΣ-ΒΑΘΜΙΔΕΣ'!$A$1:$C$247,2,FALSE)</f>
        <v>1197</v>
      </c>
      <c r="F14" s="18">
        <f>VLOOKUP($D14,'ΚΛΙΜΑΚΕΣ-ΒΑΘΜΙΔΕΣ'!$A$1:$C$247,3,FALSE)</f>
        <v>26894</v>
      </c>
      <c r="G14" s="18">
        <f t="shared" si="3"/>
        <v>2241.17</v>
      </c>
      <c r="H14" s="18">
        <f t="shared" si="0"/>
        <v>33.617550000000001</v>
      </c>
      <c r="I14" s="18">
        <f>VLOOKUP($H$9,δεδομένα!$A$2:$E$20,2,FALSE)</f>
        <v>1.4999999999999999E-2</v>
      </c>
      <c r="J14" s="18">
        <f>VLOOKUP($H$9,δεδομένα!$A$2:$E$20,3,FALSE)</f>
        <v>27.61</v>
      </c>
      <c r="K14" s="18">
        <f t="shared" si="1"/>
        <v>288.21558258499999</v>
      </c>
      <c r="L14" s="18">
        <f>VLOOKUP($H$9,δεδομένα!$A$2:$E$20,4,FALSE)</f>
        <v>0.12670000000000001</v>
      </c>
      <c r="M14" s="18">
        <f>VLOOKUP(H$9,δεδομένα!$A$2:$E$20,5,FALSE)</f>
        <v>165.17</v>
      </c>
      <c r="N14" s="20">
        <f t="shared" si="2"/>
        <v>2563.003132585</v>
      </c>
    </row>
    <row r="15" spans="1:14" x14ac:dyDescent="0.25">
      <c r="A15" s="49">
        <v>4</v>
      </c>
      <c r="B15" s="49">
        <v>12</v>
      </c>
      <c r="C15" s="22">
        <f>C14+'Α8-Α9(Ι)'!$B15</f>
        <v>36</v>
      </c>
      <c r="D15" s="15" t="s">
        <v>154</v>
      </c>
      <c r="E15" s="15">
        <f>VLOOKUP($D15,'ΚΛΙΜΑΚΕΣ-ΒΑΘΜΙΔΕΣ'!$A$1:$C$247,2,FALSE)</f>
        <v>1197</v>
      </c>
      <c r="F15" s="15">
        <f>VLOOKUP($D15,'ΚΛΙΜΑΚΕΣ-ΒΑΘΜΙΔΕΣ'!$A$1:$C$247,3,FALSE)</f>
        <v>28091</v>
      </c>
      <c r="G15" s="15">
        <f t="shared" si="3"/>
        <v>2340.92</v>
      </c>
      <c r="H15" s="15">
        <f t="shared" si="0"/>
        <v>35.113799999999998</v>
      </c>
      <c r="I15" s="15">
        <f>VLOOKUP($H$9,δεδομένα!$A$2:$E$20,2,FALSE)</f>
        <v>1.4999999999999999E-2</v>
      </c>
      <c r="J15" s="15">
        <f>VLOOKUP($H$9,δεδομένα!$A$2:$E$20,3,FALSE)</f>
        <v>27.61</v>
      </c>
      <c r="K15" s="15">
        <f t="shared" si="1"/>
        <v>301.04348246000006</v>
      </c>
      <c r="L15" s="15">
        <f>VLOOKUP($H$9,δεδομένα!$A$2:$E$20,4,FALSE)</f>
        <v>0.12670000000000001</v>
      </c>
      <c r="M15" s="15">
        <f>VLOOKUP(H$9,δεδομένα!$A$2:$E$20,5,FALSE)</f>
        <v>165.17</v>
      </c>
      <c r="N15" s="24">
        <f t="shared" si="2"/>
        <v>2677.0772824600003</v>
      </c>
    </row>
    <row r="16" spans="1:14" x14ac:dyDescent="0.25">
      <c r="A16" s="47">
        <v>5</v>
      </c>
      <c r="B16" s="47">
        <v>12</v>
      </c>
      <c r="C16" s="25">
        <f>C15+'Α8-Α9(Ι)'!$B16</f>
        <v>48</v>
      </c>
      <c r="D16" s="18" t="s">
        <v>155</v>
      </c>
      <c r="E16" s="18">
        <f>VLOOKUP($D16,'ΚΛΙΜΑΚΕΣ-ΒΑΘΜΙΔΕΣ'!$A$1:$C$247,2,FALSE)</f>
        <v>1197</v>
      </c>
      <c r="F16" s="18">
        <f>VLOOKUP($D16,'ΚΛΙΜΑΚΕΣ-ΒΑΘΜΙΔΕΣ'!$A$1:$C$247,3,FALSE)</f>
        <v>29288</v>
      </c>
      <c r="G16" s="18">
        <f t="shared" si="3"/>
        <v>2440.67</v>
      </c>
      <c r="H16" s="18">
        <f t="shared" si="0"/>
        <v>36.610050000000001</v>
      </c>
      <c r="I16" s="18">
        <f>VLOOKUP($H$9,δεδομένα!$A$2:$E$20,2,FALSE)</f>
        <v>1.4999999999999999E-2</v>
      </c>
      <c r="J16" s="18">
        <f>VLOOKUP($H$9,δεδομένα!$A$2:$E$20,3,FALSE)</f>
        <v>27.61</v>
      </c>
      <c r="K16" s="18">
        <f t="shared" si="1"/>
        <v>313.87138233500008</v>
      </c>
      <c r="L16" s="18">
        <f>VLOOKUP($H$9,δεδομένα!$A$2:$E$20,4,FALSE)</f>
        <v>0.12670000000000001</v>
      </c>
      <c r="M16" s="18">
        <f>VLOOKUP(H$9,δεδομένα!$A$2:$E$20,5,FALSE)</f>
        <v>165.17</v>
      </c>
      <c r="N16" s="20">
        <f t="shared" si="2"/>
        <v>2791.1514323350002</v>
      </c>
    </row>
    <row r="17" spans="1:14" x14ac:dyDescent="0.25">
      <c r="A17" s="49">
        <v>6</v>
      </c>
      <c r="B17" s="49">
        <v>12</v>
      </c>
      <c r="C17" s="22">
        <f>C16+'Α8-Α9(Ι)'!$B17</f>
        <v>60</v>
      </c>
      <c r="D17" s="15" t="s">
        <v>156</v>
      </c>
      <c r="E17" s="15">
        <f>VLOOKUP($D17,'ΚΛΙΜΑΚΕΣ-ΒΑΘΜΙΔΕΣ'!$A$1:$C$247,2,FALSE)</f>
        <v>1197</v>
      </c>
      <c r="F17" s="15">
        <f>VLOOKUP($D17,'ΚΛΙΜΑΚΕΣ-ΒΑΘΜΙΔΕΣ'!$A$1:$C$247,3,FALSE)</f>
        <v>30485</v>
      </c>
      <c r="G17" s="15">
        <f t="shared" si="3"/>
        <v>2540.42</v>
      </c>
      <c r="H17" s="15">
        <f t="shared" si="0"/>
        <v>38.106299999999997</v>
      </c>
      <c r="I17" s="15">
        <f>VLOOKUP($H$9,δεδομένα!$A$2:$E$20,2,FALSE)</f>
        <v>1.4999999999999999E-2</v>
      </c>
      <c r="J17" s="15">
        <f>VLOOKUP($H$9,δεδομένα!$A$2:$E$20,3,FALSE)</f>
        <v>27.61</v>
      </c>
      <c r="K17" s="15">
        <f t="shared" si="1"/>
        <v>326.69928221000004</v>
      </c>
      <c r="L17" s="15">
        <f>VLOOKUP($H$9,δεδομένα!$A$2:$E$20,4,FALSE)</f>
        <v>0.12670000000000001</v>
      </c>
      <c r="M17" s="15">
        <f>VLOOKUP(H$9,δεδομένα!$A$2:$E$20,5,FALSE)</f>
        <v>165.17</v>
      </c>
      <c r="N17" s="24">
        <f t="shared" si="2"/>
        <v>2905.2255822100001</v>
      </c>
    </row>
    <row r="18" spans="1:14" x14ac:dyDescent="0.25">
      <c r="A18" s="47">
        <v>7</v>
      </c>
      <c r="B18" s="47">
        <v>12</v>
      </c>
      <c r="C18" s="25">
        <f>C17+'Α8-Α9(Ι)'!$B18</f>
        <v>72</v>
      </c>
      <c r="D18" s="18" t="s">
        <v>157</v>
      </c>
      <c r="E18" s="18">
        <f>VLOOKUP($D18,'ΚΛΙΜΑΚΕΣ-ΒΑΘΜΙΔΕΣ'!$A$1:$C$247,2,FALSE)</f>
        <v>1197</v>
      </c>
      <c r="F18" s="18">
        <f>VLOOKUP($D18,'ΚΛΙΜΑΚΕΣ-ΒΑΘΜΙΔΕΣ'!$A$1:$C$247,3,FALSE)</f>
        <v>31682</v>
      </c>
      <c r="G18" s="18">
        <f t="shared" si="3"/>
        <v>2640.17</v>
      </c>
      <c r="H18" s="18">
        <f t="shared" si="0"/>
        <v>39.602550000000001</v>
      </c>
      <c r="I18" s="18">
        <f>VLOOKUP($H$9,δεδομένα!$A$2:$E$20,2,FALSE)</f>
        <v>1.4999999999999999E-2</v>
      </c>
      <c r="J18" s="18">
        <f>VLOOKUP($H$9,δεδομένα!$A$2:$E$20,3,FALSE)</f>
        <v>27.61</v>
      </c>
      <c r="K18" s="18">
        <f t="shared" si="1"/>
        <v>339.52718208500005</v>
      </c>
      <c r="L18" s="18">
        <f>VLOOKUP($H$9,δεδομένα!$A$2:$E$20,4,FALSE)</f>
        <v>0.12670000000000001</v>
      </c>
      <c r="M18" s="18">
        <f>VLOOKUP(H$9,δεδομένα!$A$2:$E$20,5,FALSE)</f>
        <v>165.17</v>
      </c>
      <c r="N18" s="20">
        <f t="shared" si="2"/>
        <v>3019.299732085</v>
      </c>
    </row>
    <row r="19" spans="1:14" x14ac:dyDescent="0.25">
      <c r="A19" s="49">
        <v>8</v>
      </c>
      <c r="B19" s="49">
        <v>12</v>
      </c>
      <c r="C19" s="22">
        <f>C18+'Α8-Α9(Ι)'!$B19</f>
        <v>84</v>
      </c>
      <c r="D19" s="15" t="s">
        <v>158</v>
      </c>
      <c r="E19" s="15">
        <f>VLOOKUP($D19,'ΚΛΙΜΑΚΕΣ-ΒΑΘΜΙΔΕΣ'!$A$1:$C$247,2,FALSE)</f>
        <v>1197</v>
      </c>
      <c r="F19" s="15">
        <f>VLOOKUP($D19,'ΚΛΙΜΑΚΕΣ-ΒΑΘΜΙΔΕΣ'!$A$1:$C$247,3,FALSE)</f>
        <v>32879</v>
      </c>
      <c r="G19" s="15">
        <f t="shared" si="3"/>
        <v>2739.92</v>
      </c>
      <c r="H19" s="15">
        <f t="shared" si="0"/>
        <v>41.098799999999997</v>
      </c>
      <c r="I19" s="15">
        <f>VLOOKUP($H$9,δεδομένα!$A$2:$E$20,2,FALSE)</f>
        <v>1.4999999999999999E-2</v>
      </c>
      <c r="J19" s="15">
        <f>VLOOKUP($H$9,δεδομένα!$A$2:$E$20,3,FALSE)</f>
        <v>27.61</v>
      </c>
      <c r="K19" s="15">
        <f t="shared" si="1"/>
        <v>352.35508196000006</v>
      </c>
      <c r="L19" s="15">
        <f>VLOOKUP($H$9,δεδομένα!$A$2:$E$20,4,FALSE)</f>
        <v>0.12670000000000001</v>
      </c>
      <c r="M19" s="15">
        <f>VLOOKUP(H$9,δεδομένα!$A$2:$E$20,5,FALSE)</f>
        <v>165.17</v>
      </c>
      <c r="N19" s="24">
        <f t="shared" si="2"/>
        <v>3133.3738819600003</v>
      </c>
    </row>
    <row r="20" spans="1:14" x14ac:dyDescent="0.25">
      <c r="A20" s="47">
        <v>9</v>
      </c>
      <c r="B20" s="47">
        <v>12</v>
      </c>
      <c r="C20" s="25">
        <f>C19+'Α8-Α9(Ι)'!$B20</f>
        <v>96</v>
      </c>
      <c r="D20" s="18" t="s">
        <v>159</v>
      </c>
      <c r="E20" s="18">
        <f>VLOOKUP($D20,'ΚΛΙΜΑΚΕΣ-ΒΑΘΜΙΔΕΣ'!$A$1:$C$247,2,FALSE)</f>
        <v>1197</v>
      </c>
      <c r="F20" s="18">
        <f>VLOOKUP($D20,'ΚΛΙΜΑΚΕΣ-ΒΑΘΜΙΔΕΣ'!$A$1:$C$247,3,FALSE)</f>
        <v>34076</v>
      </c>
      <c r="G20" s="18">
        <f t="shared" si="3"/>
        <v>2839.67</v>
      </c>
      <c r="H20" s="18">
        <f t="shared" si="0"/>
        <v>42.595050000000001</v>
      </c>
      <c r="I20" s="18">
        <f>VLOOKUP($H$9,δεδομένα!$A$2:$E$20,2,FALSE)</f>
        <v>1.4999999999999999E-2</v>
      </c>
      <c r="J20" s="18">
        <f>VLOOKUP($H$9,δεδομένα!$A$2:$E$20,3,FALSE)</f>
        <v>27.61</v>
      </c>
      <c r="K20" s="18">
        <f t="shared" si="1"/>
        <v>365.18298183500002</v>
      </c>
      <c r="L20" s="18">
        <f>VLOOKUP($H$9,δεδομένα!$A$2:$E$20,4,FALSE)</f>
        <v>0.12670000000000001</v>
      </c>
      <c r="M20" s="18">
        <f>VLOOKUP(H$9,δεδομένα!$A$2:$E$20,5,FALSE)</f>
        <v>165.17</v>
      </c>
      <c r="N20" s="20">
        <f t="shared" si="2"/>
        <v>3247.4480318350002</v>
      </c>
    </row>
    <row r="21" spans="1:14" x14ac:dyDescent="0.25">
      <c r="A21" s="49">
        <v>10</v>
      </c>
      <c r="B21" s="49">
        <v>12</v>
      </c>
      <c r="C21" s="22">
        <f>C20+'Α8-Α9(Ι)'!$B21</f>
        <v>108</v>
      </c>
      <c r="D21" s="15" t="s">
        <v>160</v>
      </c>
      <c r="E21" s="15">
        <f>VLOOKUP($D21,'ΚΛΙΜΑΚΕΣ-ΒΑΘΜΙΔΕΣ'!$A$1:$C$247,2,FALSE)</f>
        <v>1197</v>
      </c>
      <c r="F21" s="15">
        <f>VLOOKUP($D21,'ΚΛΙΜΑΚΕΣ-ΒΑΘΜΙΔΕΣ'!$A$1:$C$247,3,FALSE)</f>
        <v>35273</v>
      </c>
      <c r="G21" s="15">
        <f t="shared" si="3"/>
        <v>2939.42</v>
      </c>
      <c r="H21" s="15">
        <f t="shared" si="0"/>
        <v>44.091299999999997</v>
      </c>
      <c r="I21" s="15">
        <f>VLOOKUP($H$9,δεδομένα!$A$2:$E$20,2,FALSE)</f>
        <v>1.4999999999999999E-2</v>
      </c>
      <c r="J21" s="15">
        <f>VLOOKUP($H$9,δεδομένα!$A$2:$E$20,3,FALSE)</f>
        <v>27.61</v>
      </c>
      <c r="K21" s="15">
        <f t="shared" si="1"/>
        <v>378.01088171000004</v>
      </c>
      <c r="L21" s="15">
        <f>VLOOKUP($H$9,δεδομένα!$A$2:$E$20,4,FALSE)</f>
        <v>0.12670000000000001</v>
      </c>
      <c r="M21" s="15">
        <f>VLOOKUP(H$9,δεδομένα!$A$2:$E$20,5,FALSE)</f>
        <v>165.17</v>
      </c>
      <c r="N21" s="24">
        <f t="shared" si="2"/>
        <v>3361.52218171</v>
      </c>
    </row>
    <row r="22" spans="1:14" x14ac:dyDescent="0.25">
      <c r="A22" s="47">
        <v>11</v>
      </c>
      <c r="B22" s="47">
        <v>12</v>
      </c>
      <c r="C22" s="25">
        <f>C21+'Α8-Α9(Ι)'!$B22</f>
        <v>120</v>
      </c>
      <c r="D22" s="18" t="s">
        <v>161</v>
      </c>
      <c r="E22" s="18">
        <f>VLOOKUP($D22,'ΚΛΙΜΑΚΕΣ-ΒΑΘΜΙΔΕΣ'!$A$1:$C$247,2,FALSE)</f>
        <v>1197</v>
      </c>
      <c r="F22" s="18">
        <f>VLOOKUP($D22,'ΚΛΙΜΑΚΕΣ-ΒΑΘΜΙΔΕΣ'!$A$1:$C$247,3,FALSE)</f>
        <v>36470</v>
      </c>
      <c r="G22" s="18">
        <f>ROUND(F22/12,2)</f>
        <v>3039.17</v>
      </c>
      <c r="H22" s="18">
        <f t="shared" si="0"/>
        <v>45.58755</v>
      </c>
      <c r="I22" s="18">
        <f>VLOOKUP($H$9,δεδομένα!$A$2:$E$20,2,FALSE)</f>
        <v>1.4999999999999999E-2</v>
      </c>
      <c r="J22" s="18">
        <f>VLOOKUP($H$9,δεδομένα!$A$2:$E$20,3,FALSE)</f>
        <v>27.61</v>
      </c>
      <c r="K22" s="18">
        <f t="shared" si="1"/>
        <v>390.83878158500005</v>
      </c>
      <c r="L22" s="18">
        <f>VLOOKUP($H$9,δεδομένα!$A$2:$E$20,4,FALSE)</f>
        <v>0.12670000000000001</v>
      </c>
      <c r="M22" s="18">
        <f>VLOOKUP(H$9,δεδομένα!$A$2:$E$20,5,FALSE)</f>
        <v>165.17</v>
      </c>
      <c r="N22" s="20">
        <f t="shared" si="2"/>
        <v>3475.5963315850004</v>
      </c>
    </row>
    <row r="23" spans="1:14" x14ac:dyDescent="0.25">
      <c r="A23" s="49">
        <v>12</v>
      </c>
      <c r="B23" s="49">
        <v>1</v>
      </c>
      <c r="C23" s="22">
        <f>C22+'Α8-Α9(Ι)'!$B23</f>
        <v>121</v>
      </c>
      <c r="D23" s="15" t="s">
        <v>162</v>
      </c>
      <c r="E23" s="15" t="str">
        <f>VLOOKUP($D23,'ΚΛΙΜΑΚΕΣ-ΒΑΘΜΙΔΕΣ'!$A$1:$C$247,2,FALSE)</f>
        <v>top</v>
      </c>
      <c r="F23" s="15">
        <f>VLOOKUP($D23,'ΚΛΙΜΑΚΕΣ-ΒΑΘΜΙΔΕΣ'!$A$1:$C$247,3,FALSE)</f>
        <v>37667</v>
      </c>
      <c r="G23" s="15">
        <f t="shared" ref="G23:G28" si="4">ROUND(F23/12,2)</f>
        <v>3138.92</v>
      </c>
      <c r="H23" s="15">
        <f t="shared" si="0"/>
        <v>47.083799999999997</v>
      </c>
      <c r="I23" s="15">
        <f>VLOOKUP($H$9,δεδομένα!$A$2:$E$20,2,FALSE)</f>
        <v>1.4999999999999999E-2</v>
      </c>
      <c r="J23" s="15">
        <f>VLOOKUP($H$9,δεδομένα!$A$2:$E$20,3,FALSE)</f>
        <v>27.61</v>
      </c>
      <c r="K23" s="15">
        <f t="shared" si="1"/>
        <v>403.66668146000001</v>
      </c>
      <c r="L23" s="15">
        <f>VLOOKUP($H$9,δεδομένα!$A$2:$E$20,4,FALSE)</f>
        <v>0.12670000000000001</v>
      </c>
      <c r="M23" s="15">
        <f>VLOOKUP(H$9,δεδομένα!$A$2:$E$20,5,FALSE)</f>
        <v>165.17</v>
      </c>
      <c r="N23" s="24">
        <f t="shared" si="2"/>
        <v>3589.6704814599998</v>
      </c>
    </row>
    <row r="24" spans="1:14" x14ac:dyDescent="0.25">
      <c r="A24" s="47">
        <v>13</v>
      </c>
      <c r="B24" s="47">
        <v>12</v>
      </c>
      <c r="C24" s="25">
        <f>C23+'Α8-Α9(Ι)'!$B24</f>
        <v>133</v>
      </c>
      <c r="D24" s="17" t="s">
        <v>177</v>
      </c>
      <c r="E24" s="18">
        <f>VLOOKUP($D24,'ΚΛΙΜΑΚΕΣ-ΒΑΘΜΙΔΕΣ'!$A$1:$C$247,2,FALSE)</f>
        <v>1467</v>
      </c>
      <c r="F24" s="18">
        <f>VLOOKUP($D24,'ΚΛΙΜΑΚΕΣ-ΒΑΘΜΙΔΕΣ'!$A$1:$C$247,3,FALSE)</f>
        <v>37748</v>
      </c>
      <c r="G24" s="18">
        <f t="shared" si="4"/>
        <v>3145.67</v>
      </c>
      <c r="H24" s="18">
        <f t="shared" si="0"/>
        <v>47.185049999999997</v>
      </c>
      <c r="I24" s="18">
        <f>VLOOKUP($H$9,δεδομένα!$A$2:$E$20,2,FALSE)</f>
        <v>1.4999999999999999E-2</v>
      </c>
      <c r="J24" s="18">
        <f>VLOOKUP($H$9,δεδομένα!$A$2:$E$20,3,FALSE)</f>
        <v>27.61</v>
      </c>
      <c r="K24" s="18">
        <f t="shared" si="1"/>
        <v>404.53473483500005</v>
      </c>
      <c r="L24" s="18">
        <f>VLOOKUP($H$9,δεδομένα!$A$2:$E$20,4,FALSE)</f>
        <v>0.12670000000000001</v>
      </c>
      <c r="M24" s="18">
        <f>VLOOKUP(H$9,δεδομένα!$A$2:$E$20,5,FALSE)</f>
        <v>165.17</v>
      </c>
      <c r="N24" s="20">
        <f t="shared" si="2"/>
        <v>3597.3897848350002</v>
      </c>
    </row>
    <row r="25" spans="1:14" x14ac:dyDescent="0.25">
      <c r="A25" s="49">
        <v>14</v>
      </c>
      <c r="B25" s="49">
        <v>12</v>
      </c>
      <c r="C25" s="22">
        <f>C24+'Α8-Α9(Ι)'!$B25</f>
        <v>145</v>
      </c>
      <c r="D25" s="21" t="s">
        <v>178</v>
      </c>
      <c r="E25" s="15">
        <f>VLOOKUP($D25,'ΚΛΙΜΑΚΕΣ-ΒΑΘΜΙΔΕΣ'!$A$1:$C$247,2,FALSE)</f>
        <v>1467</v>
      </c>
      <c r="F25" s="15">
        <f>VLOOKUP($D25,'ΚΛΙΜΑΚΕΣ-ΒΑΘΜΙΔΕΣ'!$A$1:$C$247,3,FALSE)</f>
        <v>39215</v>
      </c>
      <c r="G25" s="15">
        <f t="shared" si="4"/>
        <v>3267.92</v>
      </c>
      <c r="H25" s="15">
        <f t="shared" si="0"/>
        <v>49.018799999999999</v>
      </c>
      <c r="I25" s="15">
        <f>VLOOKUP($H$9,δεδομένα!$A$2:$E$20,2,FALSE)</f>
        <v>1.4999999999999999E-2</v>
      </c>
      <c r="J25" s="15">
        <f>VLOOKUP($H$9,δεδομένα!$A$2:$E$20,3,FALSE)</f>
        <v>27.61</v>
      </c>
      <c r="K25" s="15">
        <f t="shared" si="1"/>
        <v>420.25614596000003</v>
      </c>
      <c r="L25" s="15">
        <f>VLOOKUP($H$9,δεδομένα!$A$2:$E$20,4,FALSE)</f>
        <v>0.12670000000000001</v>
      </c>
      <c r="M25" s="15">
        <f>VLOOKUP(H$9,δεδομένα!$A$2:$E$20,5,FALSE)</f>
        <v>165.17</v>
      </c>
      <c r="N25" s="24">
        <f t="shared" si="2"/>
        <v>3737.19494596</v>
      </c>
    </row>
    <row r="26" spans="1:14" x14ac:dyDescent="0.25">
      <c r="A26" s="47">
        <v>15</v>
      </c>
      <c r="B26" s="47">
        <v>12</v>
      </c>
      <c r="C26" s="25">
        <f>C25+'Α8-Α9(Ι)'!$B26</f>
        <v>157</v>
      </c>
      <c r="D26" s="17" t="s">
        <v>179</v>
      </c>
      <c r="E26" s="18">
        <f>VLOOKUP($D26,'ΚΛΙΜΑΚΕΣ-ΒΑΘΜΙΔΕΣ'!$A$1:$C$247,2,FALSE)</f>
        <v>1467</v>
      </c>
      <c r="F26" s="18">
        <f>VLOOKUP($D26,'ΚΛΙΜΑΚΕΣ-ΒΑΘΜΙΔΕΣ'!$A$1:$C$247,3,FALSE)</f>
        <v>40682</v>
      </c>
      <c r="G26" s="18">
        <f t="shared" si="4"/>
        <v>3390.17</v>
      </c>
      <c r="H26" s="18">
        <f t="shared" si="0"/>
        <v>50.852550000000001</v>
      </c>
      <c r="I26" s="18">
        <f>VLOOKUP($H$9,δεδομένα!$A$2:$E$20,2,FALSE)</f>
        <v>1.4999999999999999E-2</v>
      </c>
      <c r="J26" s="18">
        <f>VLOOKUP($H$9,δεδομένα!$A$2:$E$20,3,FALSE)</f>
        <v>27.61</v>
      </c>
      <c r="K26" s="18">
        <f t="shared" si="1"/>
        <v>435.97755708500006</v>
      </c>
      <c r="L26" s="18">
        <f>VLOOKUP($H$9,δεδομένα!$A$2:$E$20,4,FALSE)</f>
        <v>0.12670000000000001</v>
      </c>
      <c r="M26" s="18">
        <f>VLOOKUP(H$9,δεδομένα!$A$2:$E$20,5,FALSE)</f>
        <v>165.17</v>
      </c>
      <c r="N26" s="20">
        <f t="shared" si="2"/>
        <v>3877.0001070850003</v>
      </c>
    </row>
    <row r="27" spans="1:14" x14ac:dyDescent="0.25">
      <c r="A27" s="49">
        <v>16</v>
      </c>
      <c r="B27" s="49">
        <v>12</v>
      </c>
      <c r="C27" s="22">
        <f>C26+'Α8-Α9(Ι)'!$B27</f>
        <v>169</v>
      </c>
      <c r="D27" s="21" t="s">
        <v>180</v>
      </c>
      <c r="E27" s="15">
        <f>VLOOKUP($D27,'ΚΛΙΜΑΚΕΣ-ΒΑΘΜΙΔΕΣ'!$A$1:$C$247,2,FALSE)</f>
        <v>1467</v>
      </c>
      <c r="F27" s="15">
        <f>VLOOKUP($D27,'ΚΛΙΜΑΚΕΣ-ΒΑΘΜΙΔΕΣ'!$A$1:$C$247,3,FALSE)</f>
        <v>42149</v>
      </c>
      <c r="G27" s="15">
        <f t="shared" si="4"/>
        <v>3512.42</v>
      </c>
      <c r="H27" s="15">
        <f t="shared" si="0"/>
        <v>52.686299999999996</v>
      </c>
      <c r="I27" s="15">
        <f>VLOOKUP($H$9,δεδομένα!$A$2:$E$20,2,FALSE)</f>
        <v>1.4999999999999999E-2</v>
      </c>
      <c r="J27" s="15">
        <f>VLOOKUP($H$9,δεδομένα!$A$2:$E$20,3,FALSE)</f>
        <v>27.61</v>
      </c>
      <c r="K27" s="15">
        <f t="shared" si="1"/>
        <v>451.69896821000003</v>
      </c>
      <c r="L27" s="15">
        <f>VLOOKUP($H$9,δεδομένα!$A$2:$E$20,4,FALSE)</f>
        <v>0.12670000000000001</v>
      </c>
      <c r="M27" s="15">
        <f>VLOOKUP(H$9,δεδομένα!$A$2:$E$20,5,FALSE)</f>
        <v>165.17</v>
      </c>
      <c r="N27" s="24">
        <f t="shared" si="2"/>
        <v>4016.8052682100001</v>
      </c>
    </row>
    <row r="28" spans="1:14" x14ac:dyDescent="0.25">
      <c r="A28" s="55">
        <v>17</v>
      </c>
      <c r="B28" s="55">
        <v>12</v>
      </c>
      <c r="C28" s="31">
        <f>C27+'Α8-Α9(Ι)'!$B28</f>
        <v>181</v>
      </c>
      <c r="D28" s="30" t="s">
        <v>181</v>
      </c>
      <c r="E28" s="32" t="str">
        <f>VLOOKUP($D28,'ΚΛΙΜΑΚΕΣ-ΒΑΘΜΙΔΕΣ'!$A$1:$C$247,2,FALSE)</f>
        <v>top</v>
      </c>
      <c r="F28" s="32">
        <f>VLOOKUP($D28,'ΚΛΙΜΑΚΕΣ-ΒΑΘΜΙΔΕΣ'!$A$1:$C$247,3,FALSE)</f>
        <v>43616</v>
      </c>
      <c r="G28" s="32">
        <f t="shared" si="4"/>
        <v>3634.67</v>
      </c>
      <c r="H28" s="32">
        <f t="shared" si="0"/>
        <v>54.520049999999998</v>
      </c>
      <c r="I28" s="32">
        <f>VLOOKUP($H$9,δεδομένα!$A$2:$E$20,2,FALSE)</f>
        <v>1.4999999999999999E-2</v>
      </c>
      <c r="J28" s="32">
        <f>VLOOKUP($H$9,δεδομένα!$A$2:$E$20,3,FALSE)</f>
        <v>27.61</v>
      </c>
      <c r="K28" s="32">
        <f t="shared" si="1"/>
        <v>467.42037933500006</v>
      </c>
      <c r="L28" s="32">
        <f>VLOOKUP($H$9,δεδομένα!$A$2:$E$20,4,FALSE)</f>
        <v>0.12670000000000001</v>
      </c>
      <c r="M28" s="32">
        <f>VLOOKUP(H$9,δεδομένα!$A$2:$E$20,5,FALSE)</f>
        <v>165.17</v>
      </c>
      <c r="N28" s="34">
        <f t="shared" si="2"/>
        <v>4156.6104293349999</v>
      </c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26.4" hidden="1" x14ac:dyDescent="0.25">
      <c r="A32" s="36"/>
      <c r="B32" s="41" t="str">
        <f>D24</f>
        <v>Α9(i)/6η</v>
      </c>
      <c r="C32" s="41" t="str">
        <f>D23</f>
        <v>Α8/12η</v>
      </c>
      <c r="D32" s="42" t="s">
        <v>343</v>
      </c>
      <c r="E32" s="43" t="s">
        <v>344</v>
      </c>
      <c r="F32" s="44" t="s">
        <v>345</v>
      </c>
      <c r="G32" s="36"/>
      <c r="H32" s="36"/>
      <c r="I32" s="36"/>
      <c r="J32" s="36"/>
      <c r="K32" s="36"/>
      <c r="L32" s="36"/>
      <c r="M32" s="36"/>
      <c r="N32" s="36"/>
    </row>
    <row r="33" spans="1:14" hidden="1" x14ac:dyDescent="0.25">
      <c r="A33" s="36"/>
      <c r="B33" s="45">
        <f>F24</f>
        <v>37748</v>
      </c>
      <c r="C33" s="45">
        <f>F23</f>
        <v>37667</v>
      </c>
      <c r="D33" s="45">
        <f>+B33-C33</f>
        <v>81</v>
      </c>
      <c r="E33" s="45">
        <f>E27</f>
        <v>1467</v>
      </c>
      <c r="F33" s="36">
        <f>D33/E33*12</f>
        <v>0.66257668711656437</v>
      </c>
      <c r="G33" s="43">
        <f>ROUND(F33,0)</f>
        <v>1</v>
      </c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</sheetData>
  <sheetProtection algorithmName="SHA-512" hashValue="4Xjhc60/nMz2EWhbR3gdTlRDfSd2tAHA09f3KXSZu6NvlK2E4ztoCucgch92737qS1RuAWBbxraAiKkm5HH7bQ==" saltValue="vgadkA0a42NGN3CvMVwlYA==" spinCount="100000" sheet="1" objects="1" scenarios="1"/>
  <mergeCells count="2">
    <mergeCell ref="H8:K8"/>
    <mergeCell ref="H9:K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21F0F49-26D2-449C-B9D2-4285AA5DFDD9}">
          <x14:formula1>
            <xm:f>'ΚΛΙΜΑΚΕΣ-ΒΑΘΜΙΔΕΣ'!$A$1:$A$247</xm:f>
          </x14:formula1>
          <xm:sqref>D12:D28</xm:sqref>
        </x14:dataValidation>
        <x14:dataValidation type="list" allowBlank="1" showInputMessage="1" showErrorMessage="1" xr:uid="{C640EAAA-F71D-43C5-934F-496C7097F8BD}">
          <x14:formula1>
            <xm:f>δεδομένα!$A$2:$A$20</xm:f>
          </x14:formula1>
          <xm:sqref>H9:K9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BC9D-2BE8-498C-A23A-B58087BAE941}">
  <sheetPr codeName="Sheet2"/>
  <dimension ref="A1:C260"/>
  <sheetViews>
    <sheetView topLeftCell="A233" workbookViewId="0">
      <selection activeCell="R243" sqref="R243"/>
    </sheetView>
  </sheetViews>
  <sheetFormatPr defaultRowHeight="13.2" x14ac:dyDescent="0.25"/>
  <cols>
    <col min="1" max="1" width="13.44140625" bestFit="1" customWidth="1"/>
  </cols>
  <sheetData>
    <row r="1" spans="1:3" x14ac:dyDescent="0.25">
      <c r="A1" t="s">
        <v>35</v>
      </c>
      <c r="B1">
        <v>73</v>
      </c>
      <c r="C1">
        <v>15051</v>
      </c>
    </row>
    <row r="2" spans="1:3" x14ac:dyDescent="0.25">
      <c r="A2" t="s">
        <v>36</v>
      </c>
      <c r="B2">
        <v>73</v>
      </c>
      <c r="C2">
        <v>15124</v>
      </c>
    </row>
    <row r="3" spans="1:3" x14ac:dyDescent="0.25">
      <c r="A3" t="s">
        <v>37</v>
      </c>
      <c r="B3">
        <v>73</v>
      </c>
      <c r="C3">
        <v>15197</v>
      </c>
    </row>
    <row r="4" spans="1:3" x14ac:dyDescent="0.25">
      <c r="A4" t="s">
        <v>38</v>
      </c>
      <c r="B4">
        <v>73</v>
      </c>
      <c r="C4">
        <v>15270</v>
      </c>
    </row>
    <row r="5" spans="1:3" x14ac:dyDescent="0.25">
      <c r="A5" t="s">
        <v>39</v>
      </c>
      <c r="B5">
        <v>75</v>
      </c>
      <c r="C5">
        <v>15343</v>
      </c>
    </row>
    <row r="6" spans="1:3" x14ac:dyDescent="0.25">
      <c r="A6" t="s">
        <v>40</v>
      </c>
      <c r="B6">
        <v>93</v>
      </c>
      <c r="C6">
        <v>15418</v>
      </c>
    </row>
    <row r="7" spans="1:3" x14ac:dyDescent="0.25">
      <c r="A7" t="s">
        <v>41</v>
      </c>
      <c r="B7">
        <v>162</v>
      </c>
      <c r="C7">
        <v>15511</v>
      </c>
    </row>
    <row r="8" spans="1:3" x14ac:dyDescent="0.25">
      <c r="A8" t="s">
        <v>42</v>
      </c>
      <c r="B8">
        <v>302</v>
      </c>
      <c r="C8">
        <v>15673</v>
      </c>
    </row>
    <row r="9" spans="1:3" x14ac:dyDescent="0.25">
      <c r="A9" t="s">
        <v>43</v>
      </c>
      <c r="B9">
        <v>302</v>
      </c>
      <c r="C9">
        <v>15975</v>
      </c>
    </row>
    <row r="10" spans="1:3" x14ac:dyDescent="0.25">
      <c r="A10" t="s">
        <v>44</v>
      </c>
      <c r="B10">
        <v>302</v>
      </c>
      <c r="C10">
        <v>16277</v>
      </c>
    </row>
    <row r="11" spans="1:3" x14ac:dyDescent="0.25">
      <c r="A11" t="s">
        <v>45</v>
      </c>
      <c r="B11">
        <v>302</v>
      </c>
      <c r="C11">
        <v>16579</v>
      </c>
    </row>
    <row r="12" spans="1:3" x14ac:dyDescent="0.25">
      <c r="A12" t="s">
        <v>46</v>
      </c>
      <c r="B12">
        <v>302</v>
      </c>
      <c r="C12">
        <v>16881</v>
      </c>
    </row>
    <row r="13" spans="1:3" x14ac:dyDescent="0.25">
      <c r="A13" t="s">
        <v>47</v>
      </c>
      <c r="B13" t="s">
        <v>48</v>
      </c>
      <c r="C13">
        <v>17183</v>
      </c>
    </row>
    <row r="14" spans="1:3" x14ac:dyDescent="0.25">
      <c r="A14" t="s">
        <v>49</v>
      </c>
      <c r="B14">
        <v>92</v>
      </c>
      <c r="C14">
        <v>15109</v>
      </c>
    </row>
    <row r="15" spans="1:3" x14ac:dyDescent="0.25">
      <c r="A15" t="s">
        <v>50</v>
      </c>
      <c r="B15">
        <v>92</v>
      </c>
      <c r="C15">
        <v>15201</v>
      </c>
    </row>
    <row r="16" spans="1:3" x14ac:dyDescent="0.25">
      <c r="A16" t="s">
        <v>51</v>
      </c>
      <c r="B16">
        <v>92</v>
      </c>
      <c r="C16">
        <v>15293</v>
      </c>
    </row>
    <row r="17" spans="1:3" x14ac:dyDescent="0.25">
      <c r="A17" t="s">
        <v>52</v>
      </c>
      <c r="B17">
        <v>111</v>
      </c>
      <c r="C17">
        <v>15385</v>
      </c>
    </row>
    <row r="18" spans="1:3" x14ac:dyDescent="0.25">
      <c r="A18" t="s">
        <v>53</v>
      </c>
      <c r="B18">
        <v>185</v>
      </c>
      <c r="C18">
        <v>15496</v>
      </c>
    </row>
    <row r="19" spans="1:3" x14ac:dyDescent="0.25">
      <c r="A19" t="s">
        <v>54</v>
      </c>
      <c r="B19">
        <v>379</v>
      </c>
      <c r="C19">
        <v>15681</v>
      </c>
    </row>
    <row r="20" spans="1:3" x14ac:dyDescent="0.25">
      <c r="A20" t="s">
        <v>55</v>
      </c>
      <c r="B20">
        <v>379</v>
      </c>
      <c r="C20">
        <v>16060</v>
      </c>
    </row>
    <row r="21" spans="1:3" x14ac:dyDescent="0.25">
      <c r="A21" t="s">
        <v>56</v>
      </c>
      <c r="B21">
        <v>379</v>
      </c>
      <c r="C21">
        <v>16439</v>
      </c>
    </row>
    <row r="22" spans="1:3" x14ac:dyDescent="0.25">
      <c r="A22" t="s">
        <v>57</v>
      </c>
      <c r="B22">
        <v>379</v>
      </c>
      <c r="C22">
        <v>16818</v>
      </c>
    </row>
    <row r="23" spans="1:3" x14ac:dyDescent="0.25">
      <c r="A23" t="s">
        <v>58</v>
      </c>
      <c r="B23">
        <v>379</v>
      </c>
      <c r="C23">
        <v>17197</v>
      </c>
    </row>
    <row r="24" spans="1:3" x14ac:dyDescent="0.25">
      <c r="A24" t="s">
        <v>59</v>
      </c>
      <c r="B24">
        <v>391</v>
      </c>
      <c r="C24">
        <v>17576</v>
      </c>
    </row>
    <row r="25" spans="1:3" x14ac:dyDescent="0.25">
      <c r="A25" t="s">
        <v>60</v>
      </c>
      <c r="B25">
        <v>577</v>
      </c>
      <c r="C25">
        <v>17967</v>
      </c>
    </row>
    <row r="26" spans="1:3" x14ac:dyDescent="0.25">
      <c r="A26" t="s">
        <v>61</v>
      </c>
      <c r="B26" t="s">
        <v>48</v>
      </c>
      <c r="C26">
        <v>18544</v>
      </c>
    </row>
    <row r="27" spans="1:3" x14ac:dyDescent="0.25">
      <c r="A27" t="s">
        <v>62</v>
      </c>
      <c r="B27">
        <v>113</v>
      </c>
      <c r="C27">
        <v>15306</v>
      </c>
    </row>
    <row r="28" spans="1:3" x14ac:dyDescent="0.25">
      <c r="A28" t="s">
        <v>63</v>
      </c>
      <c r="B28">
        <v>142</v>
      </c>
      <c r="C28">
        <v>15419</v>
      </c>
    </row>
    <row r="29" spans="1:3" x14ac:dyDescent="0.25">
      <c r="A29" t="s">
        <v>64</v>
      </c>
      <c r="B29">
        <v>432</v>
      </c>
      <c r="C29">
        <v>15561</v>
      </c>
    </row>
    <row r="30" spans="1:3" x14ac:dyDescent="0.25">
      <c r="A30" t="s">
        <v>65</v>
      </c>
      <c r="B30">
        <v>454</v>
      </c>
      <c r="C30">
        <v>15993</v>
      </c>
    </row>
    <row r="31" spans="1:3" x14ac:dyDescent="0.25">
      <c r="A31" t="s">
        <v>66</v>
      </c>
      <c r="B31">
        <v>454</v>
      </c>
      <c r="C31">
        <v>16447</v>
      </c>
    </row>
    <row r="32" spans="1:3" x14ac:dyDescent="0.25">
      <c r="A32" t="s">
        <v>67</v>
      </c>
      <c r="B32">
        <v>454</v>
      </c>
      <c r="C32">
        <v>16901</v>
      </c>
    </row>
    <row r="33" spans="1:3" x14ac:dyDescent="0.25">
      <c r="A33" t="s">
        <v>68</v>
      </c>
      <c r="B33">
        <v>455</v>
      </c>
      <c r="C33">
        <v>17355</v>
      </c>
    </row>
    <row r="34" spans="1:3" x14ac:dyDescent="0.25">
      <c r="A34" t="s">
        <v>69</v>
      </c>
      <c r="B34">
        <v>632</v>
      </c>
      <c r="C34">
        <v>17810</v>
      </c>
    </row>
    <row r="35" spans="1:3" x14ac:dyDescent="0.25">
      <c r="A35" t="s">
        <v>70</v>
      </c>
      <c r="B35">
        <v>700</v>
      </c>
      <c r="C35">
        <v>18442</v>
      </c>
    </row>
    <row r="36" spans="1:3" x14ac:dyDescent="0.25">
      <c r="A36" t="s">
        <v>71</v>
      </c>
      <c r="B36">
        <v>700</v>
      </c>
      <c r="C36">
        <v>19142</v>
      </c>
    </row>
    <row r="37" spans="1:3" x14ac:dyDescent="0.25">
      <c r="A37" t="s">
        <v>72</v>
      </c>
      <c r="B37">
        <v>700</v>
      </c>
      <c r="C37">
        <v>19842</v>
      </c>
    </row>
    <row r="38" spans="1:3" x14ac:dyDescent="0.25">
      <c r="A38" t="s">
        <v>73</v>
      </c>
      <c r="B38">
        <v>700</v>
      </c>
      <c r="C38">
        <v>20542</v>
      </c>
    </row>
    <row r="39" spans="1:3" x14ac:dyDescent="0.25">
      <c r="A39" t="s">
        <v>74</v>
      </c>
      <c r="B39" t="s">
        <v>48</v>
      </c>
      <c r="C39">
        <v>21242</v>
      </c>
    </row>
    <row r="40" spans="1:3" x14ac:dyDescent="0.25">
      <c r="A40" t="s">
        <v>75</v>
      </c>
      <c r="B40">
        <v>225</v>
      </c>
      <c r="C40">
        <v>15425</v>
      </c>
    </row>
    <row r="41" spans="1:3" x14ac:dyDescent="0.25">
      <c r="A41" t="s">
        <v>76</v>
      </c>
      <c r="B41">
        <v>546</v>
      </c>
      <c r="C41">
        <v>15650</v>
      </c>
    </row>
    <row r="42" spans="1:3" x14ac:dyDescent="0.25">
      <c r="A42" t="s">
        <v>77</v>
      </c>
      <c r="B42">
        <v>546</v>
      </c>
      <c r="C42">
        <v>16196</v>
      </c>
    </row>
    <row r="43" spans="1:3" x14ac:dyDescent="0.25">
      <c r="A43" t="s">
        <v>78</v>
      </c>
      <c r="B43">
        <v>546</v>
      </c>
      <c r="C43">
        <v>16742</v>
      </c>
    </row>
    <row r="44" spans="1:3" x14ac:dyDescent="0.25">
      <c r="A44" t="s">
        <v>79</v>
      </c>
      <c r="B44">
        <v>547</v>
      </c>
      <c r="C44">
        <v>17288</v>
      </c>
    </row>
    <row r="45" spans="1:3" x14ac:dyDescent="0.25">
      <c r="A45" t="s">
        <v>80</v>
      </c>
      <c r="B45">
        <v>792</v>
      </c>
      <c r="C45">
        <v>17835</v>
      </c>
    </row>
    <row r="46" spans="1:3" x14ac:dyDescent="0.25">
      <c r="A46" t="s">
        <v>81</v>
      </c>
      <c r="B46">
        <v>842</v>
      </c>
      <c r="C46">
        <v>18627</v>
      </c>
    </row>
    <row r="47" spans="1:3" x14ac:dyDescent="0.25">
      <c r="A47" t="s">
        <v>82</v>
      </c>
      <c r="B47">
        <v>842</v>
      </c>
      <c r="C47">
        <v>19469</v>
      </c>
    </row>
    <row r="48" spans="1:3" x14ac:dyDescent="0.25">
      <c r="A48" t="s">
        <v>83</v>
      </c>
      <c r="B48">
        <v>842</v>
      </c>
      <c r="C48">
        <v>20311</v>
      </c>
    </row>
    <row r="49" spans="1:3" x14ac:dyDescent="0.25">
      <c r="A49" t="s">
        <v>84</v>
      </c>
      <c r="B49">
        <v>842</v>
      </c>
      <c r="C49">
        <v>21153</v>
      </c>
    </row>
    <row r="50" spans="1:3" x14ac:dyDescent="0.25">
      <c r="A50" t="s">
        <v>85</v>
      </c>
      <c r="B50">
        <v>842</v>
      </c>
      <c r="C50">
        <v>21995</v>
      </c>
    </row>
    <row r="51" spans="1:3" x14ac:dyDescent="0.25">
      <c r="A51" t="s">
        <v>86</v>
      </c>
      <c r="B51">
        <v>842</v>
      </c>
      <c r="C51">
        <v>22837</v>
      </c>
    </row>
    <row r="52" spans="1:3" x14ac:dyDescent="0.25">
      <c r="A52" t="s">
        <v>87</v>
      </c>
      <c r="B52" t="s">
        <v>48</v>
      </c>
      <c r="C52">
        <v>23679</v>
      </c>
    </row>
    <row r="53" spans="1:3" x14ac:dyDescent="0.25">
      <c r="A53" t="s">
        <v>88</v>
      </c>
      <c r="B53">
        <v>630</v>
      </c>
      <c r="C53">
        <v>16196</v>
      </c>
    </row>
    <row r="54" spans="1:3" x14ac:dyDescent="0.25">
      <c r="A54" t="s">
        <v>89</v>
      </c>
      <c r="B54">
        <v>629</v>
      </c>
      <c r="C54">
        <v>16826</v>
      </c>
    </row>
    <row r="55" spans="1:3" x14ac:dyDescent="0.25">
      <c r="A55" t="s">
        <v>90</v>
      </c>
      <c r="B55">
        <v>713</v>
      </c>
      <c r="C55">
        <v>17455</v>
      </c>
    </row>
    <row r="56" spans="1:3" x14ac:dyDescent="0.25">
      <c r="A56" t="s">
        <v>91</v>
      </c>
      <c r="B56">
        <v>971</v>
      </c>
      <c r="C56">
        <v>18168</v>
      </c>
    </row>
    <row r="57" spans="1:3" x14ac:dyDescent="0.25">
      <c r="A57" t="s">
        <v>92</v>
      </c>
      <c r="B57">
        <v>971</v>
      </c>
      <c r="C57">
        <v>19139</v>
      </c>
    </row>
    <row r="58" spans="1:3" x14ac:dyDescent="0.25">
      <c r="A58" t="s">
        <v>93</v>
      </c>
      <c r="B58">
        <v>971</v>
      </c>
      <c r="C58">
        <v>20110</v>
      </c>
    </row>
    <row r="59" spans="1:3" x14ac:dyDescent="0.25">
      <c r="A59" t="s">
        <v>94</v>
      </c>
      <c r="B59">
        <v>971</v>
      </c>
      <c r="C59">
        <v>21081</v>
      </c>
    </row>
    <row r="60" spans="1:3" x14ac:dyDescent="0.25">
      <c r="A60" t="s">
        <v>95</v>
      </c>
      <c r="B60">
        <v>971</v>
      </c>
      <c r="C60">
        <v>22052</v>
      </c>
    </row>
    <row r="61" spans="1:3" x14ac:dyDescent="0.25">
      <c r="A61" t="s">
        <v>96</v>
      </c>
      <c r="B61">
        <v>971</v>
      </c>
      <c r="C61">
        <v>23023</v>
      </c>
    </row>
    <row r="62" spans="1:3" x14ac:dyDescent="0.25">
      <c r="A62" t="s">
        <v>97</v>
      </c>
      <c r="B62">
        <v>971</v>
      </c>
      <c r="C62">
        <v>23994</v>
      </c>
    </row>
    <row r="63" spans="1:3" x14ac:dyDescent="0.25">
      <c r="A63" t="s">
        <v>98</v>
      </c>
      <c r="B63">
        <v>971</v>
      </c>
      <c r="C63">
        <v>24965</v>
      </c>
    </row>
    <row r="64" spans="1:3" x14ac:dyDescent="0.25">
      <c r="A64" t="s">
        <v>99</v>
      </c>
      <c r="B64">
        <v>971</v>
      </c>
      <c r="C64">
        <v>25936</v>
      </c>
    </row>
    <row r="65" spans="1:3" x14ac:dyDescent="0.25">
      <c r="A65" t="s">
        <v>100</v>
      </c>
      <c r="B65" t="s">
        <v>48</v>
      </c>
      <c r="C65">
        <v>26907</v>
      </c>
    </row>
    <row r="66" spans="1:3" x14ac:dyDescent="0.25">
      <c r="A66" t="s">
        <v>101</v>
      </c>
      <c r="B66">
        <v>630</v>
      </c>
      <c r="C66">
        <v>16196</v>
      </c>
    </row>
    <row r="67" spans="1:3" x14ac:dyDescent="0.25">
      <c r="A67" t="s">
        <v>102</v>
      </c>
      <c r="B67">
        <v>629</v>
      </c>
      <c r="C67">
        <v>16826</v>
      </c>
    </row>
    <row r="68" spans="1:3" x14ac:dyDescent="0.25">
      <c r="A68" t="s">
        <v>103</v>
      </c>
      <c r="B68">
        <v>713</v>
      </c>
      <c r="C68">
        <v>17455</v>
      </c>
    </row>
    <row r="69" spans="1:3" x14ac:dyDescent="0.25">
      <c r="A69" t="s">
        <v>104</v>
      </c>
      <c r="B69">
        <v>971</v>
      </c>
      <c r="C69">
        <v>18168</v>
      </c>
    </row>
    <row r="70" spans="1:3" x14ac:dyDescent="0.25">
      <c r="A70" t="s">
        <v>105</v>
      </c>
      <c r="B70">
        <v>971</v>
      </c>
      <c r="C70">
        <v>19139</v>
      </c>
    </row>
    <row r="71" spans="1:3" x14ac:dyDescent="0.25">
      <c r="A71" t="s">
        <v>106</v>
      </c>
      <c r="B71">
        <v>971</v>
      </c>
      <c r="C71">
        <v>20110</v>
      </c>
    </row>
    <row r="72" spans="1:3" x14ac:dyDescent="0.25">
      <c r="A72" t="s">
        <v>107</v>
      </c>
      <c r="B72">
        <v>971</v>
      </c>
      <c r="C72">
        <v>21081</v>
      </c>
    </row>
    <row r="73" spans="1:3" x14ac:dyDescent="0.25">
      <c r="A73" t="s">
        <v>108</v>
      </c>
      <c r="B73">
        <v>971</v>
      </c>
      <c r="C73">
        <v>22052</v>
      </c>
    </row>
    <row r="74" spans="1:3" x14ac:dyDescent="0.25">
      <c r="A74" t="s">
        <v>109</v>
      </c>
      <c r="B74">
        <v>971</v>
      </c>
      <c r="C74">
        <v>23023</v>
      </c>
    </row>
    <row r="75" spans="1:3" x14ac:dyDescent="0.25">
      <c r="A75" t="s">
        <v>110</v>
      </c>
      <c r="B75">
        <v>971</v>
      </c>
      <c r="C75">
        <v>23994</v>
      </c>
    </row>
    <row r="76" spans="1:3" x14ac:dyDescent="0.25">
      <c r="A76" t="s">
        <v>111</v>
      </c>
      <c r="B76">
        <v>971</v>
      </c>
      <c r="C76">
        <v>24965</v>
      </c>
    </row>
    <row r="77" spans="1:3" x14ac:dyDescent="0.25">
      <c r="A77" t="s">
        <v>112</v>
      </c>
      <c r="B77">
        <v>971</v>
      </c>
      <c r="C77">
        <v>25936</v>
      </c>
    </row>
    <row r="78" spans="1:3" x14ac:dyDescent="0.25">
      <c r="A78" t="s">
        <v>113</v>
      </c>
      <c r="B78">
        <v>971</v>
      </c>
      <c r="C78">
        <v>26907</v>
      </c>
    </row>
    <row r="79" spans="1:3" x14ac:dyDescent="0.25">
      <c r="A79" t="s">
        <v>114</v>
      </c>
      <c r="B79">
        <v>971</v>
      </c>
      <c r="C79">
        <v>27878</v>
      </c>
    </row>
    <row r="80" spans="1:3" x14ac:dyDescent="0.25">
      <c r="A80" t="s">
        <v>115</v>
      </c>
      <c r="B80" t="s">
        <v>48</v>
      </c>
      <c r="C80">
        <v>28849</v>
      </c>
    </row>
    <row r="81" spans="1:3" x14ac:dyDescent="0.25">
      <c r="A81" t="s">
        <v>116</v>
      </c>
      <c r="B81">
        <v>1036</v>
      </c>
      <c r="C81">
        <v>20049</v>
      </c>
    </row>
    <row r="82" spans="1:3" x14ac:dyDescent="0.25">
      <c r="A82" t="s">
        <v>117</v>
      </c>
      <c r="B82">
        <v>1036</v>
      </c>
      <c r="C82">
        <v>21085</v>
      </c>
    </row>
    <row r="83" spans="1:3" x14ac:dyDescent="0.25">
      <c r="A83" t="s">
        <v>118</v>
      </c>
      <c r="B83">
        <v>1036</v>
      </c>
      <c r="C83">
        <v>22121</v>
      </c>
    </row>
    <row r="84" spans="1:3" x14ac:dyDescent="0.25">
      <c r="A84" t="s">
        <v>119</v>
      </c>
      <c r="B84">
        <v>1036</v>
      </c>
      <c r="C84">
        <v>23157</v>
      </c>
    </row>
    <row r="85" spans="1:3" x14ac:dyDescent="0.25">
      <c r="A85" t="s">
        <v>120</v>
      </c>
      <c r="B85">
        <v>1036</v>
      </c>
      <c r="C85">
        <v>24193</v>
      </c>
    </row>
    <row r="86" spans="1:3" x14ac:dyDescent="0.25">
      <c r="A86" t="s">
        <v>121</v>
      </c>
      <c r="B86">
        <v>1036</v>
      </c>
      <c r="C86">
        <v>25229</v>
      </c>
    </row>
    <row r="87" spans="1:3" x14ac:dyDescent="0.25">
      <c r="A87" t="s">
        <v>122</v>
      </c>
      <c r="B87">
        <v>1036</v>
      </c>
      <c r="C87">
        <v>26265</v>
      </c>
    </row>
    <row r="88" spans="1:3" x14ac:dyDescent="0.25">
      <c r="A88" t="s">
        <v>123</v>
      </c>
      <c r="B88">
        <v>1036</v>
      </c>
      <c r="C88">
        <v>27301</v>
      </c>
    </row>
    <row r="89" spans="1:3" x14ac:dyDescent="0.25">
      <c r="A89" t="s">
        <v>124</v>
      </c>
      <c r="B89">
        <v>1036</v>
      </c>
      <c r="C89">
        <v>28337</v>
      </c>
    </row>
    <row r="90" spans="1:3" x14ac:dyDescent="0.25">
      <c r="A90" t="s">
        <v>125</v>
      </c>
      <c r="B90">
        <v>1036</v>
      </c>
      <c r="C90">
        <v>29373</v>
      </c>
    </row>
    <row r="91" spans="1:3" x14ac:dyDescent="0.25">
      <c r="A91" t="s">
        <v>126</v>
      </c>
      <c r="B91" t="s">
        <v>48</v>
      </c>
      <c r="C91">
        <v>30409</v>
      </c>
    </row>
    <row r="92" spans="1:3" x14ac:dyDescent="0.25">
      <c r="A92" t="s">
        <v>127</v>
      </c>
      <c r="B92">
        <v>1132</v>
      </c>
      <c r="C92">
        <v>22648</v>
      </c>
    </row>
    <row r="93" spans="1:3" x14ac:dyDescent="0.25">
      <c r="A93" t="s">
        <v>128</v>
      </c>
      <c r="B93">
        <v>1132</v>
      </c>
      <c r="C93">
        <v>23780</v>
      </c>
    </row>
    <row r="94" spans="1:3" x14ac:dyDescent="0.25">
      <c r="A94" t="s">
        <v>129</v>
      </c>
      <c r="B94">
        <v>1132</v>
      </c>
      <c r="C94">
        <v>24912</v>
      </c>
    </row>
    <row r="95" spans="1:3" x14ac:dyDescent="0.25">
      <c r="A95" t="s">
        <v>130</v>
      </c>
      <c r="B95">
        <v>1132</v>
      </c>
      <c r="C95">
        <v>26044</v>
      </c>
    </row>
    <row r="96" spans="1:3" x14ac:dyDescent="0.25">
      <c r="A96" t="s">
        <v>131</v>
      </c>
      <c r="B96">
        <v>1132</v>
      </c>
      <c r="C96">
        <v>27176</v>
      </c>
    </row>
    <row r="97" spans="1:3" x14ac:dyDescent="0.25">
      <c r="A97" t="s">
        <v>132</v>
      </c>
      <c r="B97">
        <v>1132</v>
      </c>
      <c r="C97">
        <v>28308</v>
      </c>
    </row>
    <row r="98" spans="1:3" x14ac:dyDescent="0.25">
      <c r="A98" t="s">
        <v>133</v>
      </c>
      <c r="B98">
        <v>1132</v>
      </c>
      <c r="C98">
        <v>29440</v>
      </c>
    </row>
    <row r="99" spans="1:3" x14ac:dyDescent="0.25">
      <c r="A99" t="s">
        <v>134</v>
      </c>
      <c r="B99">
        <v>1132</v>
      </c>
      <c r="C99">
        <v>30572</v>
      </c>
    </row>
    <row r="100" spans="1:3" x14ac:dyDescent="0.25">
      <c r="A100" t="s">
        <v>135</v>
      </c>
      <c r="B100">
        <v>1132</v>
      </c>
      <c r="C100">
        <v>31704</v>
      </c>
    </row>
    <row r="101" spans="1:3" x14ac:dyDescent="0.25">
      <c r="A101" t="s">
        <v>136</v>
      </c>
      <c r="B101">
        <v>1132</v>
      </c>
      <c r="C101">
        <v>32836</v>
      </c>
    </row>
    <row r="102" spans="1:3" x14ac:dyDescent="0.25">
      <c r="A102" t="s">
        <v>137</v>
      </c>
      <c r="B102" t="s">
        <v>48</v>
      </c>
      <c r="C102">
        <v>33968</v>
      </c>
    </row>
    <row r="103" spans="1:3" x14ac:dyDescent="0.25">
      <c r="A103" t="s">
        <v>138</v>
      </c>
      <c r="B103">
        <v>1132</v>
      </c>
      <c r="C103">
        <v>22648</v>
      </c>
    </row>
    <row r="104" spans="1:3" x14ac:dyDescent="0.25">
      <c r="A104" t="s">
        <v>139</v>
      </c>
      <c r="B104">
        <v>1132</v>
      </c>
      <c r="C104">
        <v>23780</v>
      </c>
    </row>
    <row r="105" spans="1:3" x14ac:dyDescent="0.25">
      <c r="A105" t="s">
        <v>140</v>
      </c>
      <c r="B105">
        <v>1132</v>
      </c>
      <c r="C105">
        <v>24912</v>
      </c>
    </row>
    <row r="106" spans="1:3" x14ac:dyDescent="0.25">
      <c r="A106" t="s">
        <v>141</v>
      </c>
      <c r="B106">
        <v>1132</v>
      </c>
      <c r="C106">
        <v>26044</v>
      </c>
    </row>
    <row r="107" spans="1:3" x14ac:dyDescent="0.25">
      <c r="A107" t="s">
        <v>142</v>
      </c>
      <c r="B107">
        <v>1132</v>
      </c>
      <c r="C107">
        <v>27176</v>
      </c>
    </row>
    <row r="108" spans="1:3" x14ac:dyDescent="0.25">
      <c r="A108" t="s">
        <v>143</v>
      </c>
      <c r="B108">
        <v>1132</v>
      </c>
      <c r="C108">
        <v>28308</v>
      </c>
    </row>
    <row r="109" spans="1:3" x14ac:dyDescent="0.25">
      <c r="A109" t="s">
        <v>144</v>
      </c>
      <c r="B109">
        <v>1132</v>
      </c>
      <c r="C109">
        <v>29440</v>
      </c>
    </row>
    <row r="110" spans="1:3" x14ac:dyDescent="0.25">
      <c r="A110" t="s">
        <v>145</v>
      </c>
      <c r="B110">
        <v>1132</v>
      </c>
      <c r="C110">
        <v>30572</v>
      </c>
    </row>
    <row r="111" spans="1:3" x14ac:dyDescent="0.25">
      <c r="A111" t="s">
        <v>146</v>
      </c>
      <c r="B111">
        <v>1132</v>
      </c>
      <c r="C111">
        <v>31704</v>
      </c>
    </row>
    <row r="112" spans="1:3" x14ac:dyDescent="0.25">
      <c r="A112" t="s">
        <v>147</v>
      </c>
      <c r="B112">
        <v>1132</v>
      </c>
      <c r="C112">
        <v>32836</v>
      </c>
    </row>
    <row r="113" spans="1:3" x14ac:dyDescent="0.25">
      <c r="A113" t="s">
        <v>148</v>
      </c>
      <c r="B113">
        <v>1132</v>
      </c>
      <c r="C113">
        <v>33968</v>
      </c>
    </row>
    <row r="114" spans="1:3" x14ac:dyDescent="0.25">
      <c r="A114" t="s">
        <v>149</v>
      </c>
      <c r="B114">
        <v>1132</v>
      </c>
      <c r="C114">
        <v>35100</v>
      </c>
    </row>
    <row r="115" spans="1:3" x14ac:dyDescent="0.25">
      <c r="A115" t="s">
        <v>150</v>
      </c>
      <c r="B115" t="s">
        <v>48</v>
      </c>
      <c r="C115">
        <v>36232</v>
      </c>
    </row>
    <row r="116" spans="1:3" x14ac:dyDescent="0.25">
      <c r="A116" t="s">
        <v>151</v>
      </c>
      <c r="B116">
        <v>1197</v>
      </c>
      <c r="C116">
        <v>24500</v>
      </c>
    </row>
    <row r="117" spans="1:3" x14ac:dyDescent="0.25">
      <c r="A117" t="s">
        <v>152</v>
      </c>
      <c r="B117">
        <v>1197</v>
      </c>
      <c r="C117">
        <v>25697</v>
      </c>
    </row>
    <row r="118" spans="1:3" x14ac:dyDescent="0.25">
      <c r="A118" t="s">
        <v>153</v>
      </c>
      <c r="B118">
        <v>1197</v>
      </c>
      <c r="C118">
        <v>26894</v>
      </c>
    </row>
    <row r="119" spans="1:3" x14ac:dyDescent="0.25">
      <c r="A119" t="s">
        <v>154</v>
      </c>
      <c r="B119">
        <v>1197</v>
      </c>
      <c r="C119">
        <v>28091</v>
      </c>
    </row>
    <row r="120" spans="1:3" x14ac:dyDescent="0.25">
      <c r="A120" t="s">
        <v>155</v>
      </c>
      <c r="B120">
        <v>1197</v>
      </c>
      <c r="C120">
        <v>29288</v>
      </c>
    </row>
    <row r="121" spans="1:3" x14ac:dyDescent="0.25">
      <c r="A121" t="s">
        <v>156</v>
      </c>
      <c r="B121">
        <v>1197</v>
      </c>
      <c r="C121">
        <v>30485</v>
      </c>
    </row>
    <row r="122" spans="1:3" x14ac:dyDescent="0.25">
      <c r="A122" t="s">
        <v>157</v>
      </c>
      <c r="B122">
        <v>1197</v>
      </c>
      <c r="C122">
        <v>31682</v>
      </c>
    </row>
    <row r="123" spans="1:3" x14ac:dyDescent="0.25">
      <c r="A123" t="s">
        <v>158</v>
      </c>
      <c r="B123">
        <v>1197</v>
      </c>
      <c r="C123">
        <v>32879</v>
      </c>
    </row>
    <row r="124" spans="1:3" x14ac:dyDescent="0.25">
      <c r="A124" t="s">
        <v>159</v>
      </c>
      <c r="B124">
        <v>1197</v>
      </c>
      <c r="C124">
        <v>34076</v>
      </c>
    </row>
    <row r="125" spans="1:3" x14ac:dyDescent="0.25">
      <c r="A125" t="s">
        <v>160</v>
      </c>
      <c r="B125">
        <v>1197</v>
      </c>
      <c r="C125">
        <v>35273</v>
      </c>
    </row>
    <row r="126" spans="1:3" x14ac:dyDescent="0.25">
      <c r="A126" t="s">
        <v>161</v>
      </c>
      <c r="B126">
        <v>1197</v>
      </c>
      <c r="C126">
        <v>36470</v>
      </c>
    </row>
    <row r="127" spans="1:3" x14ac:dyDescent="0.25">
      <c r="A127" t="s">
        <v>162</v>
      </c>
      <c r="B127" t="s">
        <v>48</v>
      </c>
      <c r="C127">
        <v>37667</v>
      </c>
    </row>
    <row r="128" spans="1:3" x14ac:dyDescent="0.25">
      <c r="A128" t="s">
        <v>163</v>
      </c>
      <c r="B128">
        <v>1467</v>
      </c>
      <c r="C128">
        <v>30413</v>
      </c>
    </row>
    <row r="129" spans="1:3" x14ac:dyDescent="0.25">
      <c r="A129" t="s">
        <v>164</v>
      </c>
      <c r="B129">
        <v>1467</v>
      </c>
      <c r="C129">
        <v>31880</v>
      </c>
    </row>
    <row r="130" spans="1:3" x14ac:dyDescent="0.25">
      <c r="A130" t="s">
        <v>165</v>
      </c>
      <c r="B130">
        <v>1467</v>
      </c>
      <c r="C130">
        <v>33347</v>
      </c>
    </row>
    <row r="131" spans="1:3" x14ac:dyDescent="0.25">
      <c r="A131" t="s">
        <v>166</v>
      </c>
      <c r="B131">
        <v>1467</v>
      </c>
      <c r="C131">
        <v>34814</v>
      </c>
    </row>
    <row r="132" spans="1:3" x14ac:dyDescent="0.25">
      <c r="A132" t="s">
        <v>167</v>
      </c>
      <c r="B132">
        <v>1467</v>
      </c>
      <c r="C132">
        <v>36281</v>
      </c>
    </row>
    <row r="133" spans="1:3" x14ac:dyDescent="0.25">
      <c r="A133" t="s">
        <v>168</v>
      </c>
      <c r="B133">
        <v>1467</v>
      </c>
      <c r="C133">
        <v>37748</v>
      </c>
    </row>
    <row r="134" spans="1:3" x14ac:dyDescent="0.25">
      <c r="A134" t="s">
        <v>169</v>
      </c>
      <c r="B134">
        <v>1467</v>
      </c>
      <c r="C134">
        <v>39215</v>
      </c>
    </row>
    <row r="135" spans="1:3" x14ac:dyDescent="0.25">
      <c r="A135" t="s">
        <v>170</v>
      </c>
      <c r="B135">
        <v>1467</v>
      </c>
      <c r="C135">
        <v>40682</v>
      </c>
    </row>
    <row r="136" spans="1:3" x14ac:dyDescent="0.25">
      <c r="A136" t="s">
        <v>171</v>
      </c>
      <c r="B136" t="s">
        <v>48</v>
      </c>
      <c r="C136">
        <v>42149</v>
      </c>
    </row>
    <row r="137" spans="1:3" x14ac:dyDescent="0.25">
      <c r="A137" t="s">
        <v>172</v>
      </c>
      <c r="B137">
        <v>1467</v>
      </c>
      <c r="C137">
        <v>30413</v>
      </c>
    </row>
    <row r="138" spans="1:3" x14ac:dyDescent="0.25">
      <c r="A138" t="s">
        <v>173</v>
      </c>
      <c r="B138">
        <v>1467</v>
      </c>
      <c r="C138">
        <v>31880</v>
      </c>
    </row>
    <row r="139" spans="1:3" x14ac:dyDescent="0.25">
      <c r="A139" t="s">
        <v>174</v>
      </c>
      <c r="B139">
        <v>1467</v>
      </c>
      <c r="C139">
        <v>33347</v>
      </c>
    </row>
    <row r="140" spans="1:3" x14ac:dyDescent="0.25">
      <c r="A140" t="s">
        <v>175</v>
      </c>
      <c r="B140">
        <v>1467</v>
      </c>
      <c r="C140">
        <v>34814</v>
      </c>
    </row>
    <row r="141" spans="1:3" x14ac:dyDescent="0.25">
      <c r="A141" t="s">
        <v>176</v>
      </c>
      <c r="B141">
        <v>1467</v>
      </c>
      <c r="C141">
        <v>36281</v>
      </c>
    </row>
    <row r="142" spans="1:3" x14ac:dyDescent="0.25">
      <c r="A142" t="s">
        <v>177</v>
      </c>
      <c r="B142">
        <v>1467</v>
      </c>
      <c r="C142">
        <v>37748</v>
      </c>
    </row>
    <row r="143" spans="1:3" x14ac:dyDescent="0.25">
      <c r="A143" t="s">
        <v>178</v>
      </c>
      <c r="B143">
        <v>1467</v>
      </c>
      <c r="C143">
        <v>39215</v>
      </c>
    </row>
    <row r="144" spans="1:3" x14ac:dyDescent="0.25">
      <c r="A144" t="s">
        <v>179</v>
      </c>
      <c r="B144">
        <v>1467</v>
      </c>
      <c r="C144">
        <v>40682</v>
      </c>
    </row>
    <row r="145" spans="1:3" x14ac:dyDescent="0.25">
      <c r="A145" t="s">
        <v>180</v>
      </c>
      <c r="B145">
        <v>1467</v>
      </c>
      <c r="C145">
        <v>42149</v>
      </c>
    </row>
    <row r="146" spans="1:3" x14ac:dyDescent="0.25">
      <c r="A146" t="s">
        <v>181</v>
      </c>
      <c r="B146" t="s">
        <v>48</v>
      </c>
      <c r="C146">
        <v>43616</v>
      </c>
    </row>
    <row r="147" spans="1:3" x14ac:dyDescent="0.25">
      <c r="A147" t="s">
        <v>182</v>
      </c>
      <c r="B147">
        <v>1639</v>
      </c>
      <c r="C147">
        <v>34284</v>
      </c>
    </row>
    <row r="148" spans="1:3" x14ac:dyDescent="0.25">
      <c r="A148" t="s">
        <v>183</v>
      </c>
      <c r="B148">
        <v>1639</v>
      </c>
      <c r="C148">
        <v>35923</v>
      </c>
    </row>
    <row r="149" spans="1:3" x14ac:dyDescent="0.25">
      <c r="A149" t="s">
        <v>184</v>
      </c>
      <c r="B149">
        <v>1639</v>
      </c>
      <c r="C149">
        <v>37562</v>
      </c>
    </row>
    <row r="150" spans="1:3" x14ac:dyDescent="0.25">
      <c r="A150" t="s">
        <v>185</v>
      </c>
      <c r="B150">
        <v>1639</v>
      </c>
      <c r="C150">
        <v>39201</v>
      </c>
    </row>
    <row r="151" spans="1:3" x14ac:dyDescent="0.25">
      <c r="A151" t="s">
        <v>186</v>
      </c>
      <c r="B151">
        <v>1639</v>
      </c>
      <c r="C151">
        <v>40840</v>
      </c>
    </row>
    <row r="152" spans="1:3" x14ac:dyDescent="0.25">
      <c r="A152" t="s">
        <v>187</v>
      </c>
      <c r="B152">
        <v>1639</v>
      </c>
      <c r="C152">
        <v>42479</v>
      </c>
    </row>
    <row r="153" spans="1:3" x14ac:dyDescent="0.25">
      <c r="A153" t="s">
        <v>188</v>
      </c>
      <c r="B153">
        <v>1639</v>
      </c>
      <c r="C153">
        <v>44118</v>
      </c>
    </row>
    <row r="154" spans="1:3" x14ac:dyDescent="0.25">
      <c r="A154" t="s">
        <v>189</v>
      </c>
      <c r="B154">
        <v>1639</v>
      </c>
      <c r="C154">
        <v>45757</v>
      </c>
    </row>
    <row r="155" spans="1:3" x14ac:dyDescent="0.25">
      <c r="A155" t="s">
        <v>190</v>
      </c>
      <c r="B155" t="s">
        <v>48</v>
      </c>
      <c r="C155">
        <v>47396</v>
      </c>
    </row>
    <row r="156" spans="1:3" x14ac:dyDescent="0.25">
      <c r="A156" t="s">
        <v>191</v>
      </c>
      <c r="B156">
        <v>1639</v>
      </c>
      <c r="C156">
        <v>34284</v>
      </c>
    </row>
    <row r="157" spans="1:3" x14ac:dyDescent="0.25">
      <c r="A157" t="s">
        <v>192</v>
      </c>
      <c r="B157">
        <v>1639</v>
      </c>
      <c r="C157">
        <v>35923</v>
      </c>
    </row>
    <row r="158" spans="1:3" x14ac:dyDescent="0.25">
      <c r="A158" t="s">
        <v>193</v>
      </c>
      <c r="B158">
        <v>1639</v>
      </c>
      <c r="C158">
        <v>37562</v>
      </c>
    </row>
    <row r="159" spans="1:3" x14ac:dyDescent="0.25">
      <c r="A159" t="s">
        <v>194</v>
      </c>
      <c r="B159">
        <v>1639</v>
      </c>
      <c r="C159">
        <v>39201</v>
      </c>
    </row>
    <row r="160" spans="1:3" x14ac:dyDescent="0.25">
      <c r="A160" t="s">
        <v>195</v>
      </c>
      <c r="B160">
        <v>1639</v>
      </c>
      <c r="C160">
        <v>40840</v>
      </c>
    </row>
    <row r="161" spans="1:3" x14ac:dyDescent="0.25">
      <c r="A161" t="s">
        <v>196</v>
      </c>
      <c r="B161">
        <v>1639</v>
      </c>
      <c r="C161">
        <v>42479</v>
      </c>
    </row>
    <row r="162" spans="1:3" x14ac:dyDescent="0.25">
      <c r="A162" t="s">
        <v>197</v>
      </c>
      <c r="B162">
        <v>1639</v>
      </c>
      <c r="C162">
        <v>44118</v>
      </c>
    </row>
    <row r="163" spans="1:3" x14ac:dyDescent="0.25">
      <c r="A163" t="s">
        <v>198</v>
      </c>
      <c r="B163">
        <v>1639</v>
      </c>
      <c r="C163">
        <v>45757</v>
      </c>
    </row>
    <row r="164" spans="1:3" x14ac:dyDescent="0.25">
      <c r="A164" t="s">
        <v>199</v>
      </c>
      <c r="B164">
        <v>1639</v>
      </c>
      <c r="C164">
        <v>47396</v>
      </c>
    </row>
    <row r="165" spans="1:3" x14ac:dyDescent="0.25">
      <c r="A165" t="s">
        <v>200</v>
      </c>
      <c r="B165" t="s">
        <v>48</v>
      </c>
      <c r="C165">
        <v>49035</v>
      </c>
    </row>
    <row r="166" spans="1:3" x14ac:dyDescent="0.25">
      <c r="A166" t="s">
        <v>201</v>
      </c>
      <c r="B166">
        <v>1639</v>
      </c>
      <c r="C166">
        <v>40525</v>
      </c>
    </row>
    <row r="167" spans="1:3" x14ac:dyDescent="0.25">
      <c r="A167" t="s">
        <v>202</v>
      </c>
      <c r="B167">
        <v>1639</v>
      </c>
      <c r="C167">
        <v>42164</v>
      </c>
    </row>
    <row r="168" spans="1:3" x14ac:dyDescent="0.25">
      <c r="A168" t="s">
        <v>203</v>
      </c>
      <c r="B168">
        <v>1639</v>
      </c>
      <c r="C168">
        <v>43803</v>
      </c>
    </row>
    <row r="169" spans="1:3" x14ac:dyDescent="0.25">
      <c r="A169" t="s">
        <v>204</v>
      </c>
      <c r="B169">
        <v>1639</v>
      </c>
      <c r="C169">
        <v>45442</v>
      </c>
    </row>
    <row r="170" spans="1:3" x14ac:dyDescent="0.25">
      <c r="A170" t="s">
        <v>205</v>
      </c>
      <c r="B170">
        <v>1639</v>
      </c>
      <c r="C170">
        <v>47081</v>
      </c>
    </row>
    <row r="171" spans="1:3" x14ac:dyDescent="0.25">
      <c r="A171" t="s">
        <v>206</v>
      </c>
      <c r="B171">
        <v>1639</v>
      </c>
      <c r="C171">
        <v>48720</v>
      </c>
    </row>
    <row r="172" spans="1:3" x14ac:dyDescent="0.25">
      <c r="A172" t="s">
        <v>207</v>
      </c>
      <c r="B172">
        <v>1639</v>
      </c>
      <c r="C172">
        <v>50359</v>
      </c>
    </row>
    <row r="173" spans="1:3" x14ac:dyDescent="0.25">
      <c r="A173" t="s">
        <v>208</v>
      </c>
      <c r="B173">
        <v>1639</v>
      </c>
      <c r="C173">
        <v>51998</v>
      </c>
    </row>
    <row r="174" spans="1:3" x14ac:dyDescent="0.25">
      <c r="A174" t="s">
        <v>209</v>
      </c>
      <c r="B174" t="s">
        <v>48</v>
      </c>
      <c r="C174">
        <v>53637</v>
      </c>
    </row>
    <row r="175" spans="1:3" x14ac:dyDescent="0.25">
      <c r="A175" t="s">
        <v>210</v>
      </c>
      <c r="B175">
        <v>1639</v>
      </c>
      <c r="C175">
        <v>40525</v>
      </c>
    </row>
    <row r="176" spans="1:3" x14ac:dyDescent="0.25">
      <c r="A176" t="s">
        <v>211</v>
      </c>
      <c r="B176">
        <v>1639</v>
      </c>
      <c r="C176">
        <v>42164</v>
      </c>
    </row>
    <row r="177" spans="1:3" x14ac:dyDescent="0.25">
      <c r="A177" t="s">
        <v>212</v>
      </c>
      <c r="B177">
        <v>1639</v>
      </c>
      <c r="C177">
        <v>43803</v>
      </c>
    </row>
    <row r="178" spans="1:3" x14ac:dyDescent="0.25">
      <c r="A178" t="s">
        <v>213</v>
      </c>
      <c r="B178">
        <v>1639</v>
      </c>
      <c r="C178">
        <v>45442</v>
      </c>
    </row>
    <row r="179" spans="1:3" x14ac:dyDescent="0.25">
      <c r="A179" t="s">
        <v>214</v>
      </c>
      <c r="B179">
        <v>1639</v>
      </c>
      <c r="C179">
        <v>47081</v>
      </c>
    </row>
    <row r="180" spans="1:3" x14ac:dyDescent="0.25">
      <c r="A180" t="s">
        <v>215</v>
      </c>
      <c r="B180">
        <v>1639</v>
      </c>
      <c r="C180">
        <v>48720</v>
      </c>
    </row>
    <row r="181" spans="1:3" x14ac:dyDescent="0.25">
      <c r="A181" t="s">
        <v>216</v>
      </c>
      <c r="B181">
        <v>1639</v>
      </c>
      <c r="C181">
        <v>50359</v>
      </c>
    </row>
    <row r="182" spans="1:3" x14ac:dyDescent="0.25">
      <c r="A182" t="s">
        <v>217</v>
      </c>
      <c r="B182">
        <v>1639</v>
      </c>
      <c r="C182">
        <v>51998</v>
      </c>
    </row>
    <row r="183" spans="1:3" x14ac:dyDescent="0.25">
      <c r="A183" t="s">
        <v>218</v>
      </c>
      <c r="B183">
        <v>1639</v>
      </c>
      <c r="C183">
        <v>53637</v>
      </c>
    </row>
    <row r="184" spans="1:3" x14ac:dyDescent="0.25">
      <c r="A184" t="s">
        <v>219</v>
      </c>
      <c r="B184">
        <v>1639</v>
      </c>
      <c r="C184">
        <v>55276</v>
      </c>
    </row>
    <row r="185" spans="1:3" x14ac:dyDescent="0.25">
      <c r="A185" t="s">
        <v>220</v>
      </c>
      <c r="B185" t="s">
        <v>48</v>
      </c>
      <c r="C185">
        <v>56915</v>
      </c>
    </row>
    <row r="186" spans="1:3" x14ac:dyDescent="0.25">
      <c r="A186" t="s">
        <v>221</v>
      </c>
      <c r="B186">
        <v>2102</v>
      </c>
      <c r="C186">
        <v>44978</v>
      </c>
    </row>
    <row r="187" spans="1:3" x14ac:dyDescent="0.25">
      <c r="A187" t="s">
        <v>222</v>
      </c>
      <c r="B187">
        <v>2102</v>
      </c>
      <c r="C187">
        <v>47080</v>
      </c>
    </row>
    <row r="188" spans="1:3" x14ac:dyDescent="0.25">
      <c r="A188" t="s">
        <v>223</v>
      </c>
      <c r="B188">
        <v>2102</v>
      </c>
      <c r="C188">
        <v>49182</v>
      </c>
    </row>
    <row r="189" spans="1:3" x14ac:dyDescent="0.25">
      <c r="A189" t="s">
        <v>224</v>
      </c>
      <c r="B189">
        <v>2102</v>
      </c>
      <c r="C189">
        <v>51284</v>
      </c>
    </row>
    <row r="190" spans="1:3" x14ac:dyDescent="0.25">
      <c r="A190" t="s">
        <v>225</v>
      </c>
      <c r="B190">
        <v>2102</v>
      </c>
      <c r="C190">
        <v>53386</v>
      </c>
    </row>
    <row r="191" spans="1:3" x14ac:dyDescent="0.25">
      <c r="A191" t="s">
        <v>226</v>
      </c>
      <c r="B191">
        <v>2102</v>
      </c>
      <c r="C191">
        <v>55488</v>
      </c>
    </row>
    <row r="192" spans="1:3" x14ac:dyDescent="0.25">
      <c r="A192" t="s">
        <v>227</v>
      </c>
      <c r="B192">
        <v>2102</v>
      </c>
      <c r="C192">
        <v>57590</v>
      </c>
    </row>
    <row r="193" spans="1:3" x14ac:dyDescent="0.25">
      <c r="A193" t="s">
        <v>228</v>
      </c>
      <c r="B193" t="s">
        <v>48</v>
      </c>
      <c r="C193">
        <v>59692</v>
      </c>
    </row>
    <row r="194" spans="1:3" x14ac:dyDescent="0.25">
      <c r="A194" t="s">
        <v>229</v>
      </c>
      <c r="B194">
        <v>2102</v>
      </c>
      <c r="C194">
        <v>44978</v>
      </c>
    </row>
    <row r="195" spans="1:3" x14ac:dyDescent="0.25">
      <c r="A195" t="s">
        <v>230</v>
      </c>
      <c r="B195">
        <v>2102</v>
      </c>
      <c r="C195">
        <v>47080</v>
      </c>
    </row>
    <row r="196" spans="1:3" x14ac:dyDescent="0.25">
      <c r="A196" t="s">
        <v>231</v>
      </c>
      <c r="B196">
        <v>2102</v>
      </c>
      <c r="C196">
        <v>49182</v>
      </c>
    </row>
    <row r="197" spans="1:3" x14ac:dyDescent="0.25">
      <c r="A197" t="s">
        <v>232</v>
      </c>
      <c r="B197">
        <v>2102</v>
      </c>
      <c r="C197">
        <v>51284</v>
      </c>
    </row>
    <row r="198" spans="1:3" x14ac:dyDescent="0.25">
      <c r="A198" t="s">
        <v>233</v>
      </c>
      <c r="B198">
        <v>2102</v>
      </c>
      <c r="C198">
        <v>53386</v>
      </c>
    </row>
    <row r="199" spans="1:3" x14ac:dyDescent="0.25">
      <c r="A199" t="s">
        <v>234</v>
      </c>
      <c r="B199">
        <v>2102</v>
      </c>
      <c r="C199">
        <v>55488</v>
      </c>
    </row>
    <row r="200" spans="1:3" x14ac:dyDescent="0.25">
      <c r="A200" t="s">
        <v>235</v>
      </c>
      <c r="B200">
        <v>2102</v>
      </c>
      <c r="C200">
        <v>57590</v>
      </c>
    </row>
    <row r="201" spans="1:3" x14ac:dyDescent="0.25">
      <c r="A201" t="s">
        <v>236</v>
      </c>
      <c r="B201">
        <v>2102</v>
      </c>
      <c r="C201">
        <v>59692</v>
      </c>
    </row>
    <row r="202" spans="1:3" x14ac:dyDescent="0.25">
      <c r="A202" t="s">
        <v>237</v>
      </c>
      <c r="B202">
        <v>2102</v>
      </c>
      <c r="C202">
        <v>61794</v>
      </c>
    </row>
    <row r="203" spans="1:3" x14ac:dyDescent="0.25">
      <c r="A203" t="s">
        <v>238</v>
      </c>
      <c r="B203" t="s">
        <v>48</v>
      </c>
      <c r="C203">
        <v>63896</v>
      </c>
    </row>
    <row r="204" spans="1:3" x14ac:dyDescent="0.25">
      <c r="A204" t="s">
        <v>239</v>
      </c>
      <c r="B204">
        <v>2102</v>
      </c>
      <c r="C204">
        <v>53258</v>
      </c>
    </row>
    <row r="205" spans="1:3" x14ac:dyDescent="0.25">
      <c r="A205" t="s">
        <v>240</v>
      </c>
      <c r="B205">
        <v>2102</v>
      </c>
      <c r="C205">
        <v>55360</v>
      </c>
    </row>
    <row r="206" spans="1:3" x14ac:dyDescent="0.25">
      <c r="A206" t="s">
        <v>241</v>
      </c>
      <c r="B206">
        <v>2102</v>
      </c>
      <c r="C206">
        <v>57462</v>
      </c>
    </row>
    <row r="207" spans="1:3" x14ac:dyDescent="0.25">
      <c r="A207" t="s">
        <v>242</v>
      </c>
      <c r="B207">
        <v>2102</v>
      </c>
      <c r="C207">
        <v>59564</v>
      </c>
    </row>
    <row r="208" spans="1:3" x14ac:dyDescent="0.25">
      <c r="A208" t="s">
        <v>243</v>
      </c>
      <c r="B208">
        <v>2102</v>
      </c>
      <c r="C208">
        <v>61666</v>
      </c>
    </row>
    <row r="209" spans="1:3" x14ac:dyDescent="0.25">
      <c r="A209" t="s">
        <v>244</v>
      </c>
      <c r="B209">
        <v>2102</v>
      </c>
      <c r="C209">
        <v>63768</v>
      </c>
    </row>
    <row r="210" spans="1:3" x14ac:dyDescent="0.25">
      <c r="A210" t="s">
        <v>245</v>
      </c>
      <c r="B210" t="s">
        <v>48</v>
      </c>
      <c r="C210">
        <v>65870</v>
      </c>
    </row>
    <row r="211" spans="1:3" x14ac:dyDescent="0.25">
      <c r="A211" t="s">
        <v>246</v>
      </c>
      <c r="B211">
        <v>2102</v>
      </c>
      <c r="C211">
        <v>53258</v>
      </c>
    </row>
    <row r="212" spans="1:3" x14ac:dyDescent="0.25">
      <c r="A212" t="s">
        <v>247</v>
      </c>
      <c r="B212">
        <v>2102</v>
      </c>
      <c r="C212">
        <v>55360</v>
      </c>
    </row>
    <row r="213" spans="1:3" x14ac:dyDescent="0.25">
      <c r="A213" t="s">
        <v>248</v>
      </c>
      <c r="B213">
        <v>2102</v>
      </c>
      <c r="C213">
        <v>57462</v>
      </c>
    </row>
    <row r="214" spans="1:3" x14ac:dyDescent="0.25">
      <c r="A214" t="s">
        <v>249</v>
      </c>
      <c r="B214">
        <v>2102</v>
      </c>
      <c r="C214">
        <v>59564</v>
      </c>
    </row>
    <row r="215" spans="1:3" x14ac:dyDescent="0.25">
      <c r="A215" t="s">
        <v>250</v>
      </c>
      <c r="B215">
        <v>2102</v>
      </c>
      <c r="C215">
        <v>61666</v>
      </c>
    </row>
    <row r="216" spans="1:3" x14ac:dyDescent="0.25">
      <c r="A216" t="s">
        <v>251</v>
      </c>
      <c r="B216">
        <v>2102</v>
      </c>
      <c r="C216">
        <v>63768</v>
      </c>
    </row>
    <row r="217" spans="1:3" x14ac:dyDescent="0.25">
      <c r="A217" t="s">
        <v>252</v>
      </c>
      <c r="B217">
        <v>2102</v>
      </c>
      <c r="C217">
        <v>65870</v>
      </c>
    </row>
    <row r="218" spans="1:3" x14ac:dyDescent="0.25">
      <c r="A218" t="s">
        <v>253</v>
      </c>
      <c r="B218">
        <v>2102</v>
      </c>
      <c r="C218">
        <v>67972</v>
      </c>
    </row>
    <row r="219" spans="1:3" x14ac:dyDescent="0.25">
      <c r="A219" t="s">
        <v>254</v>
      </c>
      <c r="B219" t="s">
        <v>48</v>
      </c>
      <c r="C219">
        <v>70074</v>
      </c>
    </row>
    <row r="220" spans="1:3" x14ac:dyDescent="0.25">
      <c r="A220" t="s">
        <v>255</v>
      </c>
      <c r="B220">
        <v>2458</v>
      </c>
      <c r="C220">
        <v>57077</v>
      </c>
    </row>
    <row r="221" spans="1:3" x14ac:dyDescent="0.25">
      <c r="A221" t="s">
        <v>256</v>
      </c>
      <c r="B221">
        <v>2458</v>
      </c>
      <c r="C221">
        <v>59535</v>
      </c>
    </row>
    <row r="222" spans="1:3" x14ac:dyDescent="0.25">
      <c r="A222" t="s">
        <v>257</v>
      </c>
      <c r="B222">
        <v>2458</v>
      </c>
      <c r="C222">
        <v>61993</v>
      </c>
    </row>
    <row r="223" spans="1:3" x14ac:dyDescent="0.25">
      <c r="A223" t="s">
        <v>258</v>
      </c>
      <c r="B223">
        <v>2458</v>
      </c>
      <c r="C223">
        <v>64451</v>
      </c>
    </row>
    <row r="224" spans="1:3" x14ac:dyDescent="0.25">
      <c r="A224" t="s">
        <v>259</v>
      </c>
      <c r="B224">
        <v>2458</v>
      </c>
      <c r="C224">
        <v>66909</v>
      </c>
    </row>
    <row r="225" spans="1:3" x14ac:dyDescent="0.25">
      <c r="A225" t="s">
        <v>260</v>
      </c>
      <c r="B225">
        <v>2458</v>
      </c>
      <c r="C225">
        <v>69367</v>
      </c>
    </row>
    <row r="226" spans="1:3" x14ac:dyDescent="0.25">
      <c r="A226" t="s">
        <v>261</v>
      </c>
      <c r="B226" t="s">
        <v>48</v>
      </c>
      <c r="C226">
        <v>71825</v>
      </c>
    </row>
    <row r="227" spans="1:3" x14ac:dyDescent="0.25">
      <c r="A227" t="s">
        <v>262</v>
      </c>
      <c r="B227">
        <v>2458</v>
      </c>
      <c r="C227">
        <v>57077</v>
      </c>
    </row>
    <row r="228" spans="1:3" x14ac:dyDescent="0.25">
      <c r="A228" t="s">
        <v>263</v>
      </c>
      <c r="B228">
        <v>2458</v>
      </c>
      <c r="C228">
        <v>59535</v>
      </c>
    </row>
    <row r="229" spans="1:3" x14ac:dyDescent="0.25">
      <c r="A229" t="s">
        <v>264</v>
      </c>
      <c r="B229">
        <v>2458</v>
      </c>
      <c r="C229">
        <v>61993</v>
      </c>
    </row>
    <row r="230" spans="1:3" x14ac:dyDescent="0.25">
      <c r="A230" t="s">
        <v>265</v>
      </c>
      <c r="B230">
        <v>2458</v>
      </c>
      <c r="C230">
        <v>64451</v>
      </c>
    </row>
    <row r="231" spans="1:3" x14ac:dyDescent="0.25">
      <c r="A231" t="s">
        <v>266</v>
      </c>
      <c r="B231">
        <v>2458</v>
      </c>
      <c r="C231">
        <v>66909</v>
      </c>
    </row>
    <row r="232" spans="1:3" x14ac:dyDescent="0.25">
      <c r="A232" t="s">
        <v>267</v>
      </c>
      <c r="B232">
        <v>2458</v>
      </c>
      <c r="C232">
        <v>69367</v>
      </c>
    </row>
    <row r="233" spans="1:3" x14ac:dyDescent="0.25">
      <c r="A233" t="s">
        <v>268</v>
      </c>
      <c r="B233">
        <v>2458</v>
      </c>
      <c r="C233">
        <v>71825</v>
      </c>
    </row>
    <row r="234" spans="1:3" x14ac:dyDescent="0.25">
      <c r="A234" t="s">
        <v>269</v>
      </c>
      <c r="B234">
        <v>2458</v>
      </c>
      <c r="C234">
        <v>74283</v>
      </c>
    </row>
    <row r="235" spans="1:3" x14ac:dyDescent="0.25">
      <c r="A235" t="s">
        <v>270</v>
      </c>
      <c r="B235" t="s">
        <v>48</v>
      </c>
      <c r="C235">
        <v>76741</v>
      </c>
    </row>
    <row r="236" spans="1:3" x14ac:dyDescent="0.25">
      <c r="A236" t="s">
        <v>271</v>
      </c>
      <c r="B236">
        <v>2620</v>
      </c>
      <c r="C236">
        <v>64713</v>
      </c>
    </row>
    <row r="237" spans="1:3" x14ac:dyDescent="0.25">
      <c r="A237" t="s">
        <v>272</v>
      </c>
      <c r="B237">
        <v>2620</v>
      </c>
      <c r="C237">
        <v>67333</v>
      </c>
    </row>
    <row r="238" spans="1:3" x14ac:dyDescent="0.25">
      <c r="A238" t="s">
        <v>273</v>
      </c>
      <c r="B238">
        <v>2620</v>
      </c>
      <c r="C238">
        <v>69953</v>
      </c>
    </row>
    <row r="239" spans="1:3" x14ac:dyDescent="0.25">
      <c r="A239" t="s">
        <v>274</v>
      </c>
      <c r="B239">
        <v>2620</v>
      </c>
      <c r="C239">
        <v>72573</v>
      </c>
    </row>
    <row r="240" spans="1:3" x14ac:dyDescent="0.25">
      <c r="A240" t="s">
        <v>275</v>
      </c>
      <c r="B240">
        <v>2620</v>
      </c>
      <c r="C240">
        <v>75193</v>
      </c>
    </row>
    <row r="241" spans="1:3" x14ac:dyDescent="0.25">
      <c r="A241" t="s">
        <v>276</v>
      </c>
      <c r="B241" t="s">
        <v>48</v>
      </c>
      <c r="C241">
        <v>77813</v>
      </c>
    </row>
    <row r="242" spans="1:3" x14ac:dyDescent="0.25">
      <c r="A242" t="s">
        <v>277</v>
      </c>
      <c r="B242">
        <v>2620</v>
      </c>
      <c r="C242">
        <v>71020</v>
      </c>
    </row>
    <row r="243" spans="1:3" x14ac:dyDescent="0.25">
      <c r="A243" t="s">
        <v>278</v>
      </c>
      <c r="B243">
        <v>2620</v>
      </c>
      <c r="C243">
        <v>73640</v>
      </c>
    </row>
    <row r="244" spans="1:3" x14ac:dyDescent="0.25">
      <c r="A244" t="s">
        <v>279</v>
      </c>
      <c r="B244">
        <v>2620</v>
      </c>
      <c r="C244">
        <v>76260</v>
      </c>
    </row>
    <row r="245" spans="1:3" x14ac:dyDescent="0.25">
      <c r="A245" t="s">
        <v>280</v>
      </c>
      <c r="B245">
        <v>2620</v>
      </c>
      <c r="C245">
        <v>78880</v>
      </c>
    </row>
    <row r="246" spans="1:3" x14ac:dyDescent="0.25">
      <c r="A246" t="s">
        <v>281</v>
      </c>
      <c r="B246">
        <v>2620</v>
      </c>
      <c r="C246">
        <v>81500</v>
      </c>
    </row>
    <row r="247" spans="1:3" x14ac:dyDescent="0.25">
      <c r="A247" t="s">
        <v>282</v>
      </c>
      <c r="B247" t="s">
        <v>48</v>
      </c>
      <c r="C247">
        <v>84120</v>
      </c>
    </row>
    <row r="248" spans="1:3" x14ac:dyDescent="0.25">
      <c r="A248" s="76"/>
    </row>
    <row r="249" spans="1:3" x14ac:dyDescent="0.25">
      <c r="A249" s="76"/>
    </row>
    <row r="250" spans="1:3" x14ac:dyDescent="0.25">
      <c r="A250" s="76"/>
    </row>
    <row r="251" spans="1:3" x14ac:dyDescent="0.25">
      <c r="A251" s="76"/>
    </row>
    <row r="252" spans="1:3" x14ac:dyDescent="0.25">
      <c r="A252" s="76"/>
    </row>
    <row r="253" spans="1:3" x14ac:dyDescent="0.25">
      <c r="A253" s="76"/>
    </row>
    <row r="254" spans="1:3" x14ac:dyDescent="0.25">
      <c r="A254" s="76"/>
    </row>
    <row r="255" spans="1:3" x14ac:dyDescent="0.25">
      <c r="A255" s="76"/>
    </row>
    <row r="256" spans="1:3" x14ac:dyDescent="0.25">
      <c r="A256" s="76"/>
    </row>
    <row r="257" spans="1:1" x14ac:dyDescent="0.25">
      <c r="A257" s="76"/>
    </row>
    <row r="258" spans="1:1" x14ac:dyDescent="0.25">
      <c r="A258" s="76"/>
    </row>
    <row r="259" spans="1:1" x14ac:dyDescent="0.25">
      <c r="A259" s="76"/>
    </row>
    <row r="260" spans="1:1" x14ac:dyDescent="0.25">
      <c r="A260" s="76"/>
    </row>
  </sheetData>
  <sheetProtection algorithmName="SHA-512" hashValue="Tf3+NwP+RJaNfY2RjTkIEXT/eRqcMJhw+SIgY2hzsc7dmfBbc0asnXuUT4TBiLBJwvPT/aknfpp+77UvuIeu0Q==" saltValue="BzbW2GRMtgDTMy5p2kAqyg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836A-86A2-4EC1-BCD4-A3B84AFE3825}">
  <dimension ref="A1:N22"/>
  <sheetViews>
    <sheetView zoomScale="99" zoomScaleNormal="99" workbookViewId="0">
      <selection activeCell="H30" sqref="H30"/>
    </sheetView>
  </sheetViews>
  <sheetFormatPr defaultRowHeight="13.2" x14ac:dyDescent="0.25"/>
  <cols>
    <col min="1" max="1" width="6.33203125" customWidth="1"/>
    <col min="2" max="2" width="12.88671875" customWidth="1"/>
    <col min="3" max="3" width="16.441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11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322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17"/>
      <c r="D8" s="18" t="s">
        <v>172</v>
      </c>
      <c r="E8" s="18">
        <f>VLOOKUP($D8,'ΚΛΙΜΑΚΕΣ-ΒΑΘΜΙΔΕΣ'!$A$1:$C$247,2,FALSE)</f>
        <v>1467</v>
      </c>
      <c r="F8" s="18">
        <f>VLOOKUP($D8,'ΚΛΙΜΑΚΕΣ-ΒΑΘΜΙΔΕΣ'!$A$1:$C$247,3,FALSE)</f>
        <v>30413</v>
      </c>
      <c r="G8" s="18">
        <f>ROUND(F8/12,2)</f>
        <v>2534.42</v>
      </c>
      <c r="H8" s="18">
        <f t="shared" ref="H8:H17" si="0">IF((G8*I8)&gt;J8,G8*I8,J8)</f>
        <v>38.016300000000001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17" si="1">IF((G8+H8)*L8&gt;M8,(G8+H8)*L8,M8)</f>
        <v>325.92767921000006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17" si="2">G8+H8+K8</f>
        <v>2898.3639792100003</v>
      </c>
    </row>
    <row r="9" spans="1:14" x14ac:dyDescent="0.25">
      <c r="A9" s="49">
        <v>2</v>
      </c>
      <c r="B9" s="49">
        <v>12</v>
      </c>
      <c r="C9" s="22">
        <v>12</v>
      </c>
      <c r="D9" s="15" t="s">
        <v>173</v>
      </c>
      <c r="E9" s="15">
        <f>VLOOKUP($D9,'ΚΛΙΜΑΚΕΣ-ΒΑΘΜΙΔΕΣ'!$A$1:$C$247,2,FALSE)</f>
        <v>1467</v>
      </c>
      <c r="F9" s="15">
        <f>VLOOKUP($D9,'ΚΛΙΜΑΚΕΣ-ΒΑΘΜΙΔΕΣ'!$A$1:$C$247,3,FALSE)</f>
        <v>31880</v>
      </c>
      <c r="G9" s="15">
        <f t="shared" ref="G9:G12" si="3">ROUND(F9/12,2)</f>
        <v>2656.67</v>
      </c>
      <c r="H9" s="15">
        <f t="shared" si="0"/>
        <v>39.850050000000003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1"/>
        <v>341.64909033500004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2"/>
        <v>3038.1691403350001</v>
      </c>
    </row>
    <row r="10" spans="1:14" x14ac:dyDescent="0.25">
      <c r="A10" s="47">
        <v>3</v>
      </c>
      <c r="B10" s="47">
        <v>12</v>
      </c>
      <c r="C10" s="25">
        <f>C9+'Α9(Ι)'!$B10</f>
        <v>24</v>
      </c>
      <c r="D10" s="18" t="s">
        <v>174</v>
      </c>
      <c r="E10" s="18">
        <f>VLOOKUP($D10,'ΚΛΙΜΑΚΕΣ-ΒΑΘΜΙΔΕΣ'!$A$1:$C$247,2,FALSE)</f>
        <v>1467</v>
      </c>
      <c r="F10" s="18">
        <f>VLOOKUP($D10,'ΚΛΙΜΑΚΕΣ-ΒΑΘΜΙΔΕΣ'!$A$1:$C$247,3,FALSE)</f>
        <v>33347</v>
      </c>
      <c r="G10" s="18">
        <f t="shared" si="3"/>
        <v>2778.92</v>
      </c>
      <c r="H10" s="18">
        <f t="shared" si="0"/>
        <v>41.683799999999998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1"/>
        <v>357.37050146000001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2"/>
        <v>3177.9743014599999</v>
      </c>
    </row>
    <row r="11" spans="1:14" x14ac:dyDescent="0.25">
      <c r="A11" s="49">
        <v>4</v>
      </c>
      <c r="B11" s="49">
        <v>12</v>
      </c>
      <c r="C11" s="22">
        <f>C10+'Α9(Ι)'!$B11</f>
        <v>36</v>
      </c>
      <c r="D11" s="15" t="s">
        <v>175</v>
      </c>
      <c r="E11" s="15">
        <f>VLOOKUP($D11,'ΚΛΙΜΑΚΕΣ-ΒΑΘΜΙΔΕΣ'!$A$1:$C$247,2,FALSE)</f>
        <v>1467</v>
      </c>
      <c r="F11" s="15">
        <f>VLOOKUP($D11,'ΚΛΙΜΑΚΕΣ-ΒΑΘΜΙΔΕΣ'!$A$1:$C$247,3,FALSE)</f>
        <v>34814</v>
      </c>
      <c r="G11" s="15">
        <f t="shared" si="3"/>
        <v>2901.17</v>
      </c>
      <c r="H11" s="15">
        <f t="shared" si="0"/>
        <v>43.51755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1"/>
        <v>373.09191258500005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2"/>
        <v>3317.7794625850001</v>
      </c>
    </row>
    <row r="12" spans="1:14" x14ac:dyDescent="0.25">
      <c r="A12" s="47">
        <v>5</v>
      </c>
      <c r="B12" s="47">
        <v>12</v>
      </c>
      <c r="C12" s="25">
        <f>C11+'Α9(Ι)'!$B12</f>
        <v>48</v>
      </c>
      <c r="D12" s="18" t="s">
        <v>176</v>
      </c>
      <c r="E12" s="18">
        <f>VLOOKUP($D12,'ΚΛΙΜΑΚΕΣ-ΒΑΘΜΙΔΕΣ'!$A$1:$C$247,2,FALSE)</f>
        <v>1467</v>
      </c>
      <c r="F12" s="18">
        <f>VLOOKUP($D12,'ΚΛΙΜΑΚΕΣ-ΒΑΘΜΙΔΕΣ'!$A$1:$C$247,3,FALSE)</f>
        <v>36281</v>
      </c>
      <c r="G12" s="18">
        <f t="shared" si="3"/>
        <v>3023.42</v>
      </c>
      <c r="H12" s="18">
        <f t="shared" si="0"/>
        <v>45.351300000000002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1"/>
        <v>388.81332371000002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2"/>
        <v>3457.58462371</v>
      </c>
    </row>
    <row r="13" spans="1:14" x14ac:dyDescent="0.25">
      <c r="A13" s="49">
        <v>6</v>
      </c>
      <c r="B13" s="49">
        <v>12</v>
      </c>
      <c r="C13" s="22">
        <f>C12+'Α9(Ι)'!$B13</f>
        <v>60</v>
      </c>
      <c r="D13" s="21" t="s">
        <v>177</v>
      </c>
      <c r="E13" s="15">
        <f>VLOOKUP($D13,'ΚΛΙΜΑΚΕΣ-ΒΑΘΜΙΔΕΣ'!$A$1:$C$247,2,FALSE)</f>
        <v>1467</v>
      </c>
      <c r="F13" s="15">
        <f>VLOOKUP($D13,'ΚΛΙΜΑΚΕΣ-ΒΑΘΜΙΔΕΣ'!$A$1:$C$247,3,FALSE)</f>
        <v>37748</v>
      </c>
      <c r="G13" s="15">
        <f t="shared" ref="G13:G17" si="4">ROUND(F13/12,2)</f>
        <v>3145.67</v>
      </c>
      <c r="H13" s="15">
        <f t="shared" si="0"/>
        <v>47.185049999999997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1"/>
        <v>404.53473483500005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2"/>
        <v>3597.3897848350002</v>
      </c>
    </row>
    <row r="14" spans="1:14" x14ac:dyDescent="0.25">
      <c r="A14" s="47">
        <v>7</v>
      </c>
      <c r="B14" s="47">
        <v>12</v>
      </c>
      <c r="C14" s="25">
        <f>C13+'Α9(Ι)'!$B14</f>
        <v>72</v>
      </c>
      <c r="D14" s="17" t="s">
        <v>178</v>
      </c>
      <c r="E14" s="18">
        <f>VLOOKUP($D14,'ΚΛΙΜΑΚΕΣ-ΒΑΘΜΙΔΕΣ'!$A$1:$C$247,2,FALSE)</f>
        <v>1467</v>
      </c>
      <c r="F14" s="18">
        <f>VLOOKUP($D14,'ΚΛΙΜΑΚΕΣ-ΒΑΘΜΙΔΕΣ'!$A$1:$C$247,3,FALSE)</f>
        <v>39215</v>
      </c>
      <c r="G14" s="18">
        <f t="shared" si="4"/>
        <v>3267.92</v>
      </c>
      <c r="H14" s="18">
        <f t="shared" si="0"/>
        <v>49.018799999999999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1"/>
        <v>420.25614596000003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2"/>
        <v>3737.19494596</v>
      </c>
    </row>
    <row r="15" spans="1:14" x14ac:dyDescent="0.25">
      <c r="A15" s="49">
        <v>8</v>
      </c>
      <c r="B15" s="49">
        <v>12</v>
      </c>
      <c r="C15" s="22">
        <f>C14+'Α9(Ι)'!$B15</f>
        <v>84</v>
      </c>
      <c r="D15" s="21" t="s">
        <v>179</v>
      </c>
      <c r="E15" s="15">
        <f>VLOOKUP($D15,'ΚΛΙΜΑΚΕΣ-ΒΑΘΜΙΔΕΣ'!$A$1:$C$247,2,FALSE)</f>
        <v>1467</v>
      </c>
      <c r="F15" s="15">
        <f>VLOOKUP($D15,'ΚΛΙΜΑΚΕΣ-ΒΑΘΜΙΔΕΣ'!$A$1:$C$247,3,FALSE)</f>
        <v>40682</v>
      </c>
      <c r="G15" s="15">
        <f t="shared" si="4"/>
        <v>3390.17</v>
      </c>
      <c r="H15" s="15">
        <f t="shared" si="0"/>
        <v>50.852550000000001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1"/>
        <v>435.97755708500006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2"/>
        <v>3877.0001070850003</v>
      </c>
    </row>
    <row r="16" spans="1:14" x14ac:dyDescent="0.25">
      <c r="A16" s="47">
        <v>9</v>
      </c>
      <c r="B16" s="47">
        <v>12</v>
      </c>
      <c r="C16" s="25">
        <f>C15+'Α9(Ι)'!$B16</f>
        <v>96</v>
      </c>
      <c r="D16" s="17" t="s">
        <v>180</v>
      </c>
      <c r="E16" s="18">
        <f>VLOOKUP($D16,'ΚΛΙΜΑΚΕΣ-ΒΑΘΜΙΔΕΣ'!$A$1:$C$247,2,FALSE)</f>
        <v>1467</v>
      </c>
      <c r="F16" s="18">
        <f>VLOOKUP($D16,'ΚΛΙΜΑΚΕΣ-ΒΑΘΜΙΔΕΣ'!$A$1:$C$247,3,FALSE)</f>
        <v>42149</v>
      </c>
      <c r="G16" s="18">
        <f t="shared" si="4"/>
        <v>3512.42</v>
      </c>
      <c r="H16" s="18">
        <f t="shared" si="0"/>
        <v>52.686299999999996</v>
      </c>
      <c r="I16" s="18">
        <f>VLOOKUP($H$5,δεδομένα!$A$2:$E$20,2,FALSE)</f>
        <v>1.4999999999999999E-2</v>
      </c>
      <c r="J16" s="18">
        <f>VLOOKUP($H$5,δεδομένα!$A$2:$E$20,3,FALSE)</f>
        <v>27.61</v>
      </c>
      <c r="K16" s="18">
        <f t="shared" si="1"/>
        <v>451.69896821000003</v>
      </c>
      <c r="L16" s="18">
        <f>VLOOKUP($H$5,δεδομένα!$A$2:$E$20,4,FALSE)</f>
        <v>0.12670000000000001</v>
      </c>
      <c r="M16" s="18">
        <f>VLOOKUP(H$5,δεδομένα!$A$2:$E$20,5,FALSE)</f>
        <v>165.17</v>
      </c>
      <c r="N16" s="20">
        <f t="shared" si="2"/>
        <v>4016.8052682100001</v>
      </c>
    </row>
    <row r="17" spans="1:14" x14ac:dyDescent="0.25">
      <c r="A17" s="52">
        <v>10</v>
      </c>
      <c r="B17" s="52">
        <v>12</v>
      </c>
      <c r="C17" s="27">
        <f>C16+'Α9(Ι)'!$B17</f>
        <v>108</v>
      </c>
      <c r="D17" s="26" t="s">
        <v>181</v>
      </c>
      <c r="E17" s="28" t="str">
        <f>VLOOKUP($D17,'ΚΛΙΜΑΚΕΣ-ΒΑΘΜΙΔΕΣ'!$A$1:$C$247,2,FALSE)</f>
        <v>top</v>
      </c>
      <c r="F17" s="28">
        <f>VLOOKUP($D17,'ΚΛΙΜΑΚΕΣ-ΒΑΘΜΙΔΕΣ'!$A$1:$C$247,3,FALSE)</f>
        <v>43616</v>
      </c>
      <c r="G17" s="28">
        <f t="shared" si="4"/>
        <v>3634.67</v>
      </c>
      <c r="H17" s="28">
        <f t="shared" si="0"/>
        <v>54.520049999999998</v>
      </c>
      <c r="I17" s="28">
        <f>VLOOKUP($H$5,δεδομένα!$A$2:$E$20,2,FALSE)</f>
        <v>1.4999999999999999E-2</v>
      </c>
      <c r="J17" s="28">
        <f>VLOOKUP($H$5,δεδομένα!$A$2:$E$20,3,FALSE)</f>
        <v>27.61</v>
      </c>
      <c r="K17" s="28">
        <f t="shared" si="1"/>
        <v>467.42037933500006</v>
      </c>
      <c r="L17" s="28">
        <f>VLOOKUP($H$5,δεδομένα!$A$2:$E$20,4,FALSE)</f>
        <v>0.12670000000000001</v>
      </c>
      <c r="M17" s="28">
        <f>VLOOKUP(H$5,δεδομένα!$A$2:$E$20,5,FALSE)</f>
        <v>165.17</v>
      </c>
      <c r="N17" s="29">
        <f t="shared" si="2"/>
        <v>4156.6104293349999</v>
      </c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</sheetData>
  <sheetProtection algorithmName="SHA-512" hashValue="MXJfqAw1jb/UkPfJsXWua4a0oylgqYp2GL5MH8Hg4MWL+Rs8jKveqfJR4cuTFlfe+KJk1Kuau59uF9IxUqIVvQ==" saltValue="buImX/BJHcJng3+FaLACKQ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E550BE-D004-40BC-9BB9-9FABBA52C7C9}">
          <x14:formula1>
            <xm:f>'ΚΛΙΜΑΚΕΣ-ΒΑΘΜΙΔΕΣ'!$A$1:$A$247</xm:f>
          </x14:formula1>
          <xm:sqref>D8:D17</xm:sqref>
        </x14:dataValidation>
        <x14:dataValidation type="list" allowBlank="1" showInputMessage="1" showErrorMessage="1" xr:uid="{07C6F035-98C6-47B0-B7E0-978ED5A0D6CD}">
          <x14:formula1>
            <xm:f>δεδομένα!$A$2:$A$20</xm:f>
          </x14:formula1>
          <xm:sqref>H5:K5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F5EF-2510-463C-B769-C6E0E33952A7}">
  <sheetPr codeName="Sheet19"/>
  <dimension ref="A1:N44"/>
  <sheetViews>
    <sheetView zoomScale="99" zoomScaleNormal="99" workbookViewId="0">
      <selection sqref="A1:G40"/>
    </sheetView>
  </sheetViews>
  <sheetFormatPr defaultRowHeight="13.2" x14ac:dyDescent="0.25"/>
  <cols>
    <col min="1" max="1" width="6.33203125" customWidth="1"/>
    <col min="2" max="2" width="12.88671875" customWidth="1"/>
    <col min="3" max="3" width="15.10937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29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15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340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/>
      <c r="C6" s="36"/>
      <c r="D6" s="36"/>
      <c r="E6" s="36"/>
      <c r="F6" s="36"/>
      <c r="G6" s="36"/>
      <c r="H6" s="78" t="s">
        <v>355</v>
      </c>
      <c r="I6" s="78"/>
      <c r="J6" s="78"/>
      <c r="K6" s="78"/>
      <c r="L6" s="36"/>
      <c r="M6" s="36"/>
      <c r="N6" s="36"/>
    </row>
    <row r="7" spans="1:14" x14ac:dyDescent="0.25">
      <c r="A7" s="35" t="s">
        <v>321</v>
      </c>
      <c r="B7" s="39"/>
      <c r="C7" s="39"/>
      <c r="D7" s="36"/>
      <c r="E7" s="36"/>
      <c r="F7" s="36"/>
      <c r="G7" s="35" t="s">
        <v>310</v>
      </c>
      <c r="H7" s="79" t="s">
        <v>363</v>
      </c>
      <c r="I7" s="80"/>
      <c r="J7" s="80"/>
      <c r="K7" s="81"/>
      <c r="L7" s="36"/>
      <c r="M7" s="36"/>
      <c r="N7" s="36"/>
    </row>
    <row r="8" spans="1:14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52.8" x14ac:dyDescent="0.25">
      <c r="A9" s="16" t="s">
        <v>30</v>
      </c>
      <c r="B9" s="13" t="s">
        <v>33</v>
      </c>
      <c r="C9" s="13" t="s">
        <v>320</v>
      </c>
      <c r="D9" s="13" t="s">
        <v>34</v>
      </c>
      <c r="E9" s="13" t="s">
        <v>283</v>
      </c>
      <c r="F9" s="13" t="s">
        <v>31</v>
      </c>
      <c r="G9" s="13" t="s">
        <v>32</v>
      </c>
      <c r="H9" s="13" t="s">
        <v>356</v>
      </c>
      <c r="I9" s="13" t="s">
        <v>323</v>
      </c>
      <c r="J9" s="13" t="s">
        <v>334</v>
      </c>
      <c r="K9" s="13" t="s">
        <v>357</v>
      </c>
      <c r="L9" s="13" t="s">
        <v>359</v>
      </c>
      <c r="M9" s="13" t="s">
        <v>360</v>
      </c>
      <c r="N9" s="14" t="s">
        <v>358</v>
      </c>
    </row>
    <row r="10" spans="1:14" x14ac:dyDescent="0.25">
      <c r="A10" s="47">
        <v>1</v>
      </c>
      <c r="B10" s="47"/>
      <c r="C10" s="17"/>
      <c r="D10" s="18" t="s">
        <v>89</v>
      </c>
      <c r="E10" s="18">
        <f>VLOOKUP($D10,'ΚΛΙΜΑΚΕΣ-ΒΑΘΜΙΔΕΣ'!$A$1:$C$247,2,FALSE)</f>
        <v>629</v>
      </c>
      <c r="F10" s="18">
        <f>VLOOKUP($D10,'ΚΛΙΜΑΚΕΣ-ΒΑΘΜΙΔΕΣ'!$A$1:$C$247,3,FALSE)</f>
        <v>16826</v>
      </c>
      <c r="G10" s="18">
        <f>ROUND(F10/12,2)</f>
        <v>1402.17</v>
      </c>
      <c r="H10" s="18">
        <f t="shared" ref="H10:H32" si="0">IF((G10*I10)&gt;J10,G10*I10,J10)</f>
        <v>27.61</v>
      </c>
      <c r="I10" s="48">
        <f>VLOOKUP($H$7,δεδομένα!$A$2:$E$20,2,FALSE)</f>
        <v>1.4999999999999999E-2</v>
      </c>
      <c r="J10" s="18">
        <f>VLOOKUP($H$7,δεδομένα!$A$2:$E$20,3,FALSE)</f>
        <v>27.61</v>
      </c>
      <c r="K10" s="18">
        <f t="shared" ref="K10:K32" si="1">IF((G10+H10)*L10&gt;M10,(G10+H10)*L10,M10)</f>
        <v>181.15312600000001</v>
      </c>
      <c r="L10" s="48">
        <f>VLOOKUP($H$7,δεδομένα!$A$2:$E$20,4,FALSE)</f>
        <v>0.12670000000000001</v>
      </c>
      <c r="M10" s="18">
        <f>VLOOKUP(H$7,δεδομένα!$A$2:$E$20,5,FALSE)</f>
        <v>165.17</v>
      </c>
      <c r="N10" s="20">
        <f t="shared" ref="N10:N32" si="2">G10+H10+K10</f>
        <v>1610.9331259999999</v>
      </c>
    </row>
    <row r="11" spans="1:14" x14ac:dyDescent="0.25">
      <c r="A11" s="49">
        <v>2</v>
      </c>
      <c r="B11" s="49">
        <v>12</v>
      </c>
      <c r="C11" s="22">
        <v>12</v>
      </c>
      <c r="D11" s="15" t="s">
        <v>90</v>
      </c>
      <c r="E11" s="15">
        <f>VLOOKUP($D11,'ΚΛΙΜΑΚΕΣ-ΒΑΘΜΙΔΕΣ'!$A$1:$C$247,2,FALSE)</f>
        <v>713</v>
      </c>
      <c r="F11" s="15">
        <f>VLOOKUP($D11,'ΚΛΙΜΑΚΕΣ-ΒΑΘΜΙΔΕΣ'!$A$1:$C$247,3,FALSE)</f>
        <v>17455</v>
      </c>
      <c r="G11" s="15">
        <f t="shared" ref="G11:G19" si="3">ROUND(F11/12,2)</f>
        <v>1454.58</v>
      </c>
      <c r="H11" s="15">
        <f t="shared" si="0"/>
        <v>27.61</v>
      </c>
      <c r="I11" s="15">
        <f>VLOOKUP($H$7,δεδομένα!$A$2:$E$20,2,FALSE)</f>
        <v>1.4999999999999999E-2</v>
      </c>
      <c r="J11" s="15">
        <f>VLOOKUP($H$7,δεδομένα!$A$2:$E$20,3,FALSE)</f>
        <v>27.61</v>
      </c>
      <c r="K11" s="15">
        <f t="shared" si="1"/>
        <v>187.79347299999998</v>
      </c>
      <c r="L11" s="15">
        <f>VLOOKUP($H$7,δεδομένα!$A$2:$E$20,4,FALSE)</f>
        <v>0.12670000000000001</v>
      </c>
      <c r="M11" s="15">
        <f>VLOOKUP(H$7,δεδομένα!$A$2:$E$20,5,FALSE)</f>
        <v>165.17</v>
      </c>
      <c r="N11" s="24">
        <f t="shared" si="2"/>
        <v>1669.9834729999998</v>
      </c>
    </row>
    <row r="12" spans="1:14" x14ac:dyDescent="0.25">
      <c r="A12" s="47">
        <v>3</v>
      </c>
      <c r="B12" s="47">
        <v>12</v>
      </c>
      <c r="C12" s="25">
        <f>C11+'Α5 2η-Α7-Α8'!$B12</f>
        <v>24</v>
      </c>
      <c r="D12" s="18" t="s">
        <v>91</v>
      </c>
      <c r="E12" s="18">
        <f>VLOOKUP($D12,'ΚΛΙΜΑΚΕΣ-ΒΑΘΜΙΔΕΣ'!$A$1:$C$247,2,FALSE)</f>
        <v>971</v>
      </c>
      <c r="F12" s="18">
        <f>VLOOKUP($D12,'ΚΛΙΜΑΚΕΣ-ΒΑΘΜΙΔΕΣ'!$A$1:$C$247,3,FALSE)</f>
        <v>18168</v>
      </c>
      <c r="G12" s="18">
        <f t="shared" si="3"/>
        <v>1514</v>
      </c>
      <c r="H12" s="18">
        <f t="shared" si="0"/>
        <v>27.61</v>
      </c>
      <c r="I12" s="18">
        <f>VLOOKUP($H$7,δεδομένα!$A$2:$E$20,2,FALSE)</f>
        <v>1.4999999999999999E-2</v>
      </c>
      <c r="J12" s="18">
        <f>VLOOKUP($H$7,δεδομένα!$A$2:$E$20,3,FALSE)</f>
        <v>27.61</v>
      </c>
      <c r="K12" s="18">
        <f t="shared" si="1"/>
        <v>195.32198700000001</v>
      </c>
      <c r="L12" s="18">
        <f>VLOOKUP($H$7,δεδομένα!$A$2:$E$20,4,FALSE)</f>
        <v>0.12670000000000001</v>
      </c>
      <c r="M12" s="18">
        <f>VLOOKUP(H$7,δεδομένα!$A$2:$E$20,5,FALSE)</f>
        <v>165.17</v>
      </c>
      <c r="N12" s="20">
        <f t="shared" si="2"/>
        <v>1736.9319869999999</v>
      </c>
    </row>
    <row r="13" spans="1:14" x14ac:dyDescent="0.25">
      <c r="A13" s="49">
        <v>4</v>
      </c>
      <c r="B13" s="49">
        <v>12</v>
      </c>
      <c r="C13" s="22">
        <f>C12+'Α5 2η-Α7-Α8'!$B13</f>
        <v>36</v>
      </c>
      <c r="D13" s="15" t="s">
        <v>92</v>
      </c>
      <c r="E13" s="15">
        <f>VLOOKUP($D13,'ΚΛΙΜΑΚΕΣ-ΒΑΘΜΙΔΕΣ'!$A$1:$C$247,2,FALSE)</f>
        <v>971</v>
      </c>
      <c r="F13" s="15">
        <f>VLOOKUP($D13,'ΚΛΙΜΑΚΕΣ-ΒΑΘΜΙΔΕΣ'!$A$1:$C$247,3,FALSE)</f>
        <v>19139</v>
      </c>
      <c r="G13" s="15">
        <f t="shared" si="3"/>
        <v>1594.92</v>
      </c>
      <c r="H13" s="15">
        <f t="shared" si="0"/>
        <v>27.61</v>
      </c>
      <c r="I13" s="15">
        <f>VLOOKUP($H$7,δεδομένα!$A$2:$E$20,2,FALSE)</f>
        <v>1.4999999999999999E-2</v>
      </c>
      <c r="J13" s="15">
        <f>VLOOKUP($H$7,δεδομένα!$A$2:$E$20,3,FALSE)</f>
        <v>27.61</v>
      </c>
      <c r="K13" s="15">
        <f t="shared" si="1"/>
        <v>205.57455100000001</v>
      </c>
      <c r="L13" s="15">
        <f>VLOOKUP($H$7,δεδομένα!$A$2:$E$20,4,FALSE)</f>
        <v>0.12670000000000001</v>
      </c>
      <c r="M13" s="15">
        <f>VLOOKUP(H$7,δεδομένα!$A$2:$E$20,5,FALSE)</f>
        <v>165.17</v>
      </c>
      <c r="N13" s="24">
        <f t="shared" si="2"/>
        <v>1828.1045509999999</v>
      </c>
    </row>
    <row r="14" spans="1:14" x14ac:dyDescent="0.25">
      <c r="A14" s="47">
        <v>5</v>
      </c>
      <c r="B14" s="47">
        <v>12</v>
      </c>
      <c r="C14" s="25">
        <f>C13+'Α5 2η-Α7-Α8'!$B14</f>
        <v>48</v>
      </c>
      <c r="D14" s="18" t="s">
        <v>93</v>
      </c>
      <c r="E14" s="18">
        <f>VLOOKUP($D14,'ΚΛΙΜΑΚΕΣ-ΒΑΘΜΙΔΕΣ'!$A$1:$C$247,2,FALSE)</f>
        <v>971</v>
      </c>
      <c r="F14" s="18">
        <f>VLOOKUP($D14,'ΚΛΙΜΑΚΕΣ-ΒΑΘΜΙΔΕΣ'!$A$1:$C$247,3,FALSE)</f>
        <v>20110</v>
      </c>
      <c r="G14" s="18">
        <f t="shared" si="3"/>
        <v>1675.83</v>
      </c>
      <c r="H14" s="18">
        <f t="shared" si="0"/>
        <v>27.61</v>
      </c>
      <c r="I14" s="18">
        <f>VLOOKUP($H$7,δεδομένα!$A$2:$E$20,2,FALSE)</f>
        <v>1.4999999999999999E-2</v>
      </c>
      <c r="J14" s="18">
        <f>VLOOKUP($H$7,δεδομένα!$A$2:$E$20,3,FALSE)</f>
        <v>27.61</v>
      </c>
      <c r="K14" s="18">
        <f t="shared" si="1"/>
        <v>215.82584799999998</v>
      </c>
      <c r="L14" s="18">
        <f>VLOOKUP($H$7,δεδομένα!$A$2:$E$20,4,FALSE)</f>
        <v>0.12670000000000001</v>
      </c>
      <c r="M14" s="18">
        <f>VLOOKUP(H$7,δεδομένα!$A$2:$E$20,5,FALSE)</f>
        <v>165.17</v>
      </c>
      <c r="N14" s="20">
        <f t="shared" si="2"/>
        <v>1919.2658479999998</v>
      </c>
    </row>
    <row r="15" spans="1:14" x14ac:dyDescent="0.25">
      <c r="A15" s="49">
        <v>6</v>
      </c>
      <c r="B15" s="49">
        <v>12</v>
      </c>
      <c r="C15" s="22">
        <f>C14+'Α5 2η-Α7-Α8'!$B15</f>
        <v>60</v>
      </c>
      <c r="D15" s="15" t="s">
        <v>94</v>
      </c>
      <c r="E15" s="15">
        <f>VLOOKUP($D15,'ΚΛΙΜΑΚΕΣ-ΒΑΘΜΙΔΕΣ'!$A$1:$C$247,2,FALSE)</f>
        <v>971</v>
      </c>
      <c r="F15" s="15">
        <f>VLOOKUP($D15,'ΚΛΙΜΑΚΕΣ-ΒΑΘΜΙΔΕΣ'!$A$1:$C$247,3,FALSE)</f>
        <v>21081</v>
      </c>
      <c r="G15" s="15">
        <f t="shared" si="3"/>
        <v>1756.75</v>
      </c>
      <c r="H15" s="15">
        <f t="shared" si="0"/>
        <v>27.61</v>
      </c>
      <c r="I15" s="15">
        <f>VLOOKUP($H$7,δεδομένα!$A$2:$E$20,2,FALSE)</f>
        <v>1.4999999999999999E-2</v>
      </c>
      <c r="J15" s="15">
        <f>VLOOKUP($H$7,δεδομένα!$A$2:$E$20,3,FALSE)</f>
        <v>27.61</v>
      </c>
      <c r="K15" s="15">
        <f t="shared" si="1"/>
        <v>226.07841199999999</v>
      </c>
      <c r="L15" s="15">
        <f>VLOOKUP($H$7,δεδομένα!$A$2:$E$20,4,FALSE)</f>
        <v>0.12670000000000001</v>
      </c>
      <c r="M15" s="15">
        <f>VLOOKUP(H$7,δεδομένα!$A$2:$E$20,5,FALSE)</f>
        <v>165.17</v>
      </c>
      <c r="N15" s="24">
        <f t="shared" si="2"/>
        <v>2010.438412</v>
      </c>
    </row>
    <row r="16" spans="1:14" x14ac:dyDescent="0.25">
      <c r="A16" s="47">
        <v>7</v>
      </c>
      <c r="B16" s="47">
        <v>12</v>
      </c>
      <c r="C16" s="25">
        <f>C15+'Α5 2η-Α7-Α8'!$B16</f>
        <v>72</v>
      </c>
      <c r="D16" s="18" t="s">
        <v>95</v>
      </c>
      <c r="E16" s="18">
        <f>VLOOKUP($D16,'ΚΛΙΜΑΚΕΣ-ΒΑΘΜΙΔΕΣ'!$A$1:$C$247,2,FALSE)</f>
        <v>971</v>
      </c>
      <c r="F16" s="18">
        <f>VLOOKUP($D16,'ΚΛΙΜΑΚΕΣ-ΒΑΘΜΙΔΕΣ'!$A$1:$C$247,3,FALSE)</f>
        <v>22052</v>
      </c>
      <c r="G16" s="18">
        <f t="shared" si="3"/>
        <v>1837.67</v>
      </c>
      <c r="H16" s="18">
        <f t="shared" si="0"/>
        <v>27.61</v>
      </c>
      <c r="I16" s="18">
        <f>VLOOKUP($H$7,δεδομένα!$A$2:$E$20,2,FALSE)</f>
        <v>1.4999999999999999E-2</v>
      </c>
      <c r="J16" s="18">
        <f>VLOOKUP($H$7,δεδομένα!$A$2:$E$20,3,FALSE)</f>
        <v>27.61</v>
      </c>
      <c r="K16" s="18">
        <f t="shared" si="1"/>
        <v>236.33097600000002</v>
      </c>
      <c r="L16" s="18">
        <f>VLOOKUP($H$7,δεδομένα!$A$2:$E$20,4,FALSE)</f>
        <v>0.12670000000000001</v>
      </c>
      <c r="M16" s="18">
        <f>VLOOKUP(H$7,δεδομένα!$A$2:$E$20,5,FALSE)</f>
        <v>165.17</v>
      </c>
      <c r="N16" s="20">
        <f t="shared" si="2"/>
        <v>2101.6109759999999</v>
      </c>
    </row>
    <row r="17" spans="1:14" x14ac:dyDescent="0.25">
      <c r="A17" s="49">
        <v>8</v>
      </c>
      <c r="B17" s="49">
        <v>12</v>
      </c>
      <c r="C17" s="22">
        <f>C16+'Α5 2η-Α7-Α8'!$B17</f>
        <v>84</v>
      </c>
      <c r="D17" s="15" t="s">
        <v>96</v>
      </c>
      <c r="E17" s="15">
        <f>VLOOKUP($D17,'ΚΛΙΜΑΚΕΣ-ΒΑΘΜΙΔΕΣ'!$A$1:$C$247,2,FALSE)</f>
        <v>971</v>
      </c>
      <c r="F17" s="15">
        <f>VLOOKUP($D17,'ΚΛΙΜΑΚΕΣ-ΒΑΘΜΙΔΕΣ'!$A$1:$C$247,3,FALSE)</f>
        <v>23023</v>
      </c>
      <c r="G17" s="15">
        <f t="shared" si="3"/>
        <v>1918.58</v>
      </c>
      <c r="H17" s="15">
        <f t="shared" si="0"/>
        <v>28.778699999999997</v>
      </c>
      <c r="I17" s="15">
        <f>VLOOKUP($H$7,δεδομένα!$A$2:$E$20,2,FALSE)</f>
        <v>1.4999999999999999E-2</v>
      </c>
      <c r="J17" s="15">
        <f>VLOOKUP($H$7,δεδομένα!$A$2:$E$20,3,FALSE)</f>
        <v>27.61</v>
      </c>
      <c r="K17" s="15">
        <f t="shared" si="1"/>
        <v>246.73034729000003</v>
      </c>
      <c r="L17" s="15">
        <f>VLOOKUP($H$7,δεδομένα!$A$2:$E$20,4,FALSE)</f>
        <v>0.12670000000000001</v>
      </c>
      <c r="M17" s="15">
        <f>VLOOKUP(H$7,δεδομένα!$A$2:$E$20,5,FALSE)</f>
        <v>165.17</v>
      </c>
      <c r="N17" s="24">
        <f t="shared" si="2"/>
        <v>2194.0890472900001</v>
      </c>
    </row>
    <row r="18" spans="1:14" x14ac:dyDescent="0.25">
      <c r="A18" s="47">
        <v>9</v>
      </c>
      <c r="B18" s="47">
        <v>12</v>
      </c>
      <c r="C18" s="25">
        <f>C17+'Α5 2η-Α7-Α8'!$B18</f>
        <v>96</v>
      </c>
      <c r="D18" s="18" t="s">
        <v>97</v>
      </c>
      <c r="E18" s="18">
        <f>VLOOKUP($D18,'ΚΛΙΜΑΚΕΣ-ΒΑΘΜΙΔΕΣ'!$A$1:$C$247,2,FALSE)</f>
        <v>971</v>
      </c>
      <c r="F18" s="18">
        <f>VLOOKUP($D18,'ΚΛΙΜΑΚΕΣ-ΒΑΘΜΙΔΕΣ'!$A$1:$C$247,3,FALSE)</f>
        <v>23994</v>
      </c>
      <c r="G18" s="18">
        <f t="shared" si="3"/>
        <v>1999.5</v>
      </c>
      <c r="H18" s="18">
        <f t="shared" si="0"/>
        <v>29.9925</v>
      </c>
      <c r="I18" s="18">
        <f>VLOOKUP($H$7,δεδομένα!$A$2:$E$20,2,FALSE)</f>
        <v>1.4999999999999999E-2</v>
      </c>
      <c r="J18" s="18">
        <f>VLOOKUP($H$7,δεδομένα!$A$2:$E$20,3,FALSE)</f>
        <v>27.61</v>
      </c>
      <c r="K18" s="18">
        <f t="shared" si="1"/>
        <v>257.13669975000005</v>
      </c>
      <c r="L18" s="18">
        <f>VLOOKUP($H$7,δεδομένα!$A$2:$E$20,4,FALSE)</f>
        <v>0.12670000000000001</v>
      </c>
      <c r="M18" s="18">
        <f>VLOOKUP(H$7,δεδομένα!$A$2:$E$20,5,FALSE)</f>
        <v>165.17</v>
      </c>
      <c r="N18" s="20">
        <f t="shared" si="2"/>
        <v>2286.6291997500002</v>
      </c>
    </row>
    <row r="19" spans="1:14" x14ac:dyDescent="0.25">
      <c r="A19" s="49">
        <v>10</v>
      </c>
      <c r="B19" s="49">
        <v>12</v>
      </c>
      <c r="C19" s="22">
        <f>C18+'Α5 2η-Α7-Α8'!$B19</f>
        <v>108</v>
      </c>
      <c r="D19" s="15" t="s">
        <v>98</v>
      </c>
      <c r="E19" s="15">
        <f>VLOOKUP($D19,'ΚΛΙΜΑΚΕΣ-ΒΑΘΜΙΔΕΣ'!$A$1:$C$247,2,FALSE)</f>
        <v>971</v>
      </c>
      <c r="F19" s="15">
        <f>VLOOKUP($D19,'ΚΛΙΜΑΚΕΣ-ΒΑΘΜΙΔΕΣ'!$A$1:$C$247,3,FALSE)</f>
        <v>24965</v>
      </c>
      <c r="G19" s="15">
        <f t="shared" si="3"/>
        <v>2080.42</v>
      </c>
      <c r="H19" s="15">
        <f t="shared" si="0"/>
        <v>31.206299999999999</v>
      </c>
      <c r="I19" s="15">
        <f>VLOOKUP($H$7,δεδομένα!$A$2:$E$20,2,FALSE)</f>
        <v>1.4999999999999999E-2</v>
      </c>
      <c r="J19" s="15">
        <f>VLOOKUP($H$7,δεδομένα!$A$2:$E$20,3,FALSE)</f>
        <v>27.61</v>
      </c>
      <c r="K19" s="15">
        <f t="shared" si="1"/>
        <v>267.54305220999998</v>
      </c>
      <c r="L19" s="15">
        <f>VLOOKUP($H$7,δεδομένα!$A$2:$E$20,4,FALSE)</f>
        <v>0.12670000000000001</v>
      </c>
      <c r="M19" s="15">
        <f>VLOOKUP(H$7,δεδομένα!$A$2:$E$20,5,FALSE)</f>
        <v>165.17</v>
      </c>
      <c r="N19" s="24">
        <f t="shared" si="2"/>
        <v>2379.1693522099999</v>
      </c>
    </row>
    <row r="20" spans="1:14" x14ac:dyDescent="0.25">
      <c r="A20" s="47">
        <v>11</v>
      </c>
      <c r="B20" s="47">
        <v>12</v>
      </c>
      <c r="C20" s="25">
        <f>C19+'Α5 2η-Α7-Α8'!$B20</f>
        <v>120</v>
      </c>
      <c r="D20" s="18" t="s">
        <v>99</v>
      </c>
      <c r="E20" s="18">
        <f>VLOOKUP($D20,'ΚΛΙΜΑΚΕΣ-ΒΑΘΜΙΔΕΣ'!$A$1:$C$247,2,FALSE)</f>
        <v>971</v>
      </c>
      <c r="F20" s="18">
        <f>VLOOKUP($D20,'ΚΛΙΜΑΚΕΣ-ΒΑΘΜΙΔΕΣ'!$A$1:$C$247,3,FALSE)</f>
        <v>25936</v>
      </c>
      <c r="G20" s="18">
        <f>ROUND(F20/12,2)</f>
        <v>2161.33</v>
      </c>
      <c r="H20" s="18">
        <f t="shared" si="0"/>
        <v>32.41995</v>
      </c>
      <c r="I20" s="18">
        <f>VLOOKUP($H$7,δεδομένα!$A$2:$E$20,2,FALSE)</f>
        <v>1.4999999999999999E-2</v>
      </c>
      <c r="J20" s="18">
        <f>VLOOKUP($H$7,δεδομένα!$A$2:$E$20,3,FALSE)</f>
        <v>27.61</v>
      </c>
      <c r="K20" s="18">
        <f t="shared" si="1"/>
        <v>277.94811866499998</v>
      </c>
      <c r="L20" s="18">
        <f>VLOOKUP($H$7,δεδομένα!$A$2:$E$20,4,FALSE)</f>
        <v>0.12670000000000001</v>
      </c>
      <c r="M20" s="18">
        <f>VLOOKUP(H$7,δεδομένα!$A$2:$E$20,5,FALSE)</f>
        <v>165.17</v>
      </c>
      <c r="N20" s="20">
        <f t="shared" si="2"/>
        <v>2471.6980686649999</v>
      </c>
    </row>
    <row r="21" spans="1:14" x14ac:dyDescent="0.25">
      <c r="A21" s="49">
        <v>12</v>
      </c>
      <c r="B21" s="49">
        <v>3</v>
      </c>
      <c r="C21" s="22">
        <f>C20+'Α5 2η-Α7-Α8'!$B21</f>
        <v>123</v>
      </c>
      <c r="D21" s="15" t="s">
        <v>100</v>
      </c>
      <c r="E21" s="15" t="str">
        <f>VLOOKUP($D21,'ΚΛΙΜΑΚΕΣ-ΒΑΘΜΙΔΕΣ'!$A$1:$C$247,2,FALSE)</f>
        <v>top</v>
      </c>
      <c r="F21" s="15">
        <f>VLOOKUP($D21,'ΚΛΙΜΑΚΕΣ-ΒΑΘΜΙΔΕΣ'!$A$1:$C$247,3,FALSE)</f>
        <v>26907</v>
      </c>
      <c r="G21" s="15">
        <f t="shared" ref="G21:G31" si="4">ROUND(F21/12,2)</f>
        <v>2242.25</v>
      </c>
      <c r="H21" s="15">
        <f t="shared" si="0"/>
        <v>33.633749999999999</v>
      </c>
      <c r="I21" s="15">
        <f>VLOOKUP($H$7,δεδομένα!$A$2:$E$20,2,FALSE)</f>
        <v>1.4999999999999999E-2</v>
      </c>
      <c r="J21" s="15">
        <f>VLOOKUP($H$7,δεδομένα!$A$2:$E$20,3,FALSE)</f>
        <v>27.61</v>
      </c>
      <c r="K21" s="15">
        <f t="shared" si="1"/>
        <v>288.35447112500003</v>
      </c>
      <c r="L21" s="15">
        <f>VLOOKUP($H$7,δεδομένα!$A$2:$E$20,4,FALSE)</f>
        <v>0.12670000000000001</v>
      </c>
      <c r="M21" s="15">
        <f>VLOOKUP(H$7,δεδομένα!$A$2:$E$20,5,FALSE)</f>
        <v>165.17</v>
      </c>
      <c r="N21" s="24">
        <f t="shared" si="2"/>
        <v>2564.2382211250001</v>
      </c>
    </row>
    <row r="22" spans="1:14" x14ac:dyDescent="0.25">
      <c r="A22" s="47">
        <v>13</v>
      </c>
      <c r="B22" s="47">
        <v>12</v>
      </c>
      <c r="C22" s="25">
        <f>C21+'Α5 2η-Α7-Α8'!$B22</f>
        <v>135</v>
      </c>
      <c r="D22" s="17" t="s">
        <v>131</v>
      </c>
      <c r="E22" s="18">
        <f>VLOOKUP($D22,'ΚΛΙΜΑΚΕΣ-ΒΑΘΜΙΔΕΣ'!$A$1:$C$247,2,FALSE)</f>
        <v>1132</v>
      </c>
      <c r="F22" s="18">
        <f>VLOOKUP($D22,'ΚΛΙΜΑΚΕΣ-ΒΑΘΜΙΔΕΣ'!$A$1:$C$247,3,FALSE)</f>
        <v>27176</v>
      </c>
      <c r="G22" s="18">
        <f t="shared" si="4"/>
        <v>2264.67</v>
      </c>
      <c r="H22" s="18">
        <f t="shared" si="0"/>
        <v>33.970050000000001</v>
      </c>
      <c r="I22" s="18">
        <f>VLOOKUP($H$7,δεδομένα!$A$2:$E$20,2,FALSE)</f>
        <v>1.4999999999999999E-2</v>
      </c>
      <c r="J22" s="18">
        <f>VLOOKUP($H$7,δεδομένα!$A$2:$E$20,3,FALSE)</f>
        <v>27.61</v>
      </c>
      <c r="K22" s="18">
        <f t="shared" si="1"/>
        <v>291.23769433500001</v>
      </c>
      <c r="L22" s="18">
        <f>VLOOKUP($H$7,δεδομένα!$A$2:$E$20,4,FALSE)</f>
        <v>0.12670000000000001</v>
      </c>
      <c r="M22" s="18">
        <f>VLOOKUP(H$7,δεδομένα!$A$2:$E$20,5,FALSE)</f>
        <v>165.17</v>
      </c>
      <c r="N22" s="20">
        <f t="shared" si="2"/>
        <v>2589.877744335</v>
      </c>
    </row>
    <row r="23" spans="1:14" x14ac:dyDescent="0.25">
      <c r="A23" s="49">
        <v>14</v>
      </c>
      <c r="B23" s="49">
        <v>12</v>
      </c>
      <c r="C23" s="22">
        <f>C22+'Α5 2η-Α7-Α8'!$B23</f>
        <v>147</v>
      </c>
      <c r="D23" s="21" t="s">
        <v>132</v>
      </c>
      <c r="E23" s="15">
        <f>VLOOKUP($D23,'ΚΛΙΜΑΚΕΣ-ΒΑΘΜΙΔΕΣ'!$A$1:$C$247,2,FALSE)</f>
        <v>1132</v>
      </c>
      <c r="F23" s="15">
        <f>VLOOKUP($D23,'ΚΛΙΜΑΚΕΣ-ΒΑΘΜΙΔΕΣ'!$A$1:$C$247,3,FALSE)</f>
        <v>28308</v>
      </c>
      <c r="G23" s="15">
        <f t="shared" si="4"/>
        <v>2359</v>
      </c>
      <c r="H23" s="15">
        <f t="shared" si="0"/>
        <v>35.384999999999998</v>
      </c>
      <c r="I23" s="15">
        <f>VLOOKUP($H$7,δεδομένα!$A$2:$E$20,2,FALSE)</f>
        <v>1.4999999999999999E-2</v>
      </c>
      <c r="J23" s="15">
        <f>VLOOKUP($H$7,δεδομένα!$A$2:$E$20,3,FALSE)</f>
        <v>27.61</v>
      </c>
      <c r="K23" s="15">
        <f t="shared" si="1"/>
        <v>303.36857950000007</v>
      </c>
      <c r="L23" s="15">
        <f>VLOOKUP($H$7,δεδομένα!$A$2:$E$20,4,FALSE)</f>
        <v>0.12670000000000001</v>
      </c>
      <c r="M23" s="15">
        <f>VLOOKUP(H$7,δεδομένα!$A$2:$E$20,5,FALSE)</f>
        <v>165.17</v>
      </c>
      <c r="N23" s="24">
        <f t="shared" si="2"/>
        <v>2697.7535795000003</v>
      </c>
    </row>
    <row r="24" spans="1:14" x14ac:dyDescent="0.25">
      <c r="A24" s="47">
        <v>15</v>
      </c>
      <c r="B24" s="47">
        <v>12</v>
      </c>
      <c r="C24" s="25">
        <f>C23+'Α5 2η-Α7-Α8'!$B24</f>
        <v>159</v>
      </c>
      <c r="D24" s="17" t="s">
        <v>133</v>
      </c>
      <c r="E24" s="18">
        <f>VLOOKUP($D24,'ΚΛΙΜΑΚΕΣ-ΒΑΘΜΙΔΕΣ'!$A$1:$C$247,2,FALSE)</f>
        <v>1132</v>
      </c>
      <c r="F24" s="18">
        <f>VLOOKUP($D24,'ΚΛΙΜΑΚΕΣ-ΒΑΘΜΙΔΕΣ'!$A$1:$C$247,3,FALSE)</f>
        <v>29440</v>
      </c>
      <c r="G24" s="18">
        <f t="shared" si="4"/>
        <v>2453.33</v>
      </c>
      <c r="H24" s="18">
        <f t="shared" si="0"/>
        <v>36.799949999999995</v>
      </c>
      <c r="I24" s="18">
        <f>VLOOKUP($H$7,δεδομένα!$A$2:$E$20,2,FALSE)</f>
        <v>1.4999999999999999E-2</v>
      </c>
      <c r="J24" s="18">
        <f>VLOOKUP($H$7,δεδομένα!$A$2:$E$20,3,FALSE)</f>
        <v>27.61</v>
      </c>
      <c r="K24" s="18">
        <f t="shared" si="1"/>
        <v>315.499464665</v>
      </c>
      <c r="L24" s="18">
        <f>VLOOKUP($H$7,δεδομένα!$A$2:$E$20,4,FALSE)</f>
        <v>0.12670000000000001</v>
      </c>
      <c r="M24" s="18">
        <f>VLOOKUP(H$7,δεδομένα!$A$2:$E$20,5,FALSE)</f>
        <v>165.17</v>
      </c>
      <c r="N24" s="20">
        <f t="shared" si="2"/>
        <v>2805.6294146649998</v>
      </c>
    </row>
    <row r="25" spans="1:14" x14ac:dyDescent="0.25">
      <c r="A25" s="49">
        <v>16</v>
      </c>
      <c r="B25" s="49">
        <v>12</v>
      </c>
      <c r="C25" s="22">
        <f>C24+'Α5 2η-Α7-Α8'!$B25</f>
        <v>171</v>
      </c>
      <c r="D25" s="21" t="s">
        <v>134</v>
      </c>
      <c r="E25" s="15">
        <f>VLOOKUP($D25,'ΚΛΙΜΑΚΕΣ-ΒΑΘΜΙΔΕΣ'!$A$1:$C$247,2,FALSE)</f>
        <v>1132</v>
      </c>
      <c r="F25" s="15">
        <f>VLOOKUP($D25,'ΚΛΙΜΑΚΕΣ-ΒΑΘΜΙΔΕΣ'!$A$1:$C$247,3,FALSE)</f>
        <v>30572</v>
      </c>
      <c r="G25" s="15">
        <f t="shared" si="4"/>
        <v>2547.67</v>
      </c>
      <c r="H25" s="15">
        <f t="shared" si="0"/>
        <v>38.215049999999998</v>
      </c>
      <c r="I25" s="15">
        <f>VLOOKUP($H$7,δεδομένα!$A$2:$E$20,2,FALSE)</f>
        <v>1.4999999999999999E-2</v>
      </c>
      <c r="J25" s="15">
        <f>VLOOKUP($H$7,δεδομένα!$A$2:$E$20,3,FALSE)</f>
        <v>27.61</v>
      </c>
      <c r="K25" s="15">
        <f t="shared" si="1"/>
        <v>327.631635835</v>
      </c>
      <c r="L25" s="15">
        <f>VLOOKUP($H$7,δεδομένα!$A$2:$E$20,4,FALSE)</f>
        <v>0.12670000000000001</v>
      </c>
      <c r="M25" s="15">
        <f>VLOOKUP(H$7,δεδομένα!$A$2:$E$20,5,FALSE)</f>
        <v>165.17</v>
      </c>
      <c r="N25" s="24">
        <f t="shared" si="2"/>
        <v>2913.5166858349999</v>
      </c>
    </row>
    <row r="26" spans="1:14" x14ac:dyDescent="0.25">
      <c r="A26" s="47">
        <v>17</v>
      </c>
      <c r="B26" s="47">
        <v>12</v>
      </c>
      <c r="C26" s="25">
        <f>C25+'Α5 2η-Α7-Α8'!$B26</f>
        <v>183</v>
      </c>
      <c r="D26" s="17" t="s">
        <v>135</v>
      </c>
      <c r="E26" s="18">
        <f>VLOOKUP($D26,'ΚΛΙΜΑΚΕΣ-ΒΑΘΜΙΔΕΣ'!$A$1:$C$247,2,FALSE)</f>
        <v>1132</v>
      </c>
      <c r="F26" s="18">
        <f>VLOOKUP($D26,'ΚΛΙΜΑΚΕΣ-ΒΑΘΜΙΔΕΣ'!$A$1:$C$247,3,FALSE)</f>
        <v>31704</v>
      </c>
      <c r="G26" s="18">
        <f t="shared" si="4"/>
        <v>2642</v>
      </c>
      <c r="H26" s="18">
        <f t="shared" si="0"/>
        <v>39.629999999999995</v>
      </c>
      <c r="I26" s="18">
        <f>VLOOKUP($H$7,δεδομένα!$A$2:$E$20,2,FALSE)</f>
        <v>1.4999999999999999E-2</v>
      </c>
      <c r="J26" s="18">
        <f>VLOOKUP($H$7,δεδομένα!$A$2:$E$20,3,FALSE)</f>
        <v>27.61</v>
      </c>
      <c r="K26" s="18">
        <f t="shared" si="1"/>
        <v>339.76252100000005</v>
      </c>
      <c r="L26" s="18">
        <f>VLOOKUP($H$7,δεδομένα!$A$2:$E$20,4,FALSE)</f>
        <v>0.12670000000000001</v>
      </c>
      <c r="M26" s="18">
        <f>VLOOKUP(H$7,δεδομένα!$A$2:$E$20,5,FALSE)</f>
        <v>165.17</v>
      </c>
      <c r="N26" s="20">
        <f t="shared" si="2"/>
        <v>3021.3925210000002</v>
      </c>
    </row>
    <row r="27" spans="1:14" x14ac:dyDescent="0.25">
      <c r="A27" s="49">
        <v>18</v>
      </c>
      <c r="B27" s="49">
        <v>12</v>
      </c>
      <c r="C27" s="22">
        <f>C26+'Α5 2η-Α7-Α8'!$B27</f>
        <v>195</v>
      </c>
      <c r="D27" s="21" t="s">
        <v>136</v>
      </c>
      <c r="E27" s="15">
        <f>VLOOKUP($D27,'ΚΛΙΜΑΚΕΣ-ΒΑΘΜΙΔΕΣ'!$A$1:$C$247,2,FALSE)</f>
        <v>1132</v>
      </c>
      <c r="F27" s="15">
        <f>VLOOKUP($D27,'ΚΛΙΜΑΚΕΣ-ΒΑΘΜΙΔΕΣ'!$A$1:$C$247,3,FALSE)</f>
        <v>32836</v>
      </c>
      <c r="G27" s="15">
        <f t="shared" si="4"/>
        <v>2736.33</v>
      </c>
      <c r="H27" s="15">
        <f t="shared" si="0"/>
        <v>41.04495</v>
      </c>
      <c r="I27" s="15">
        <f>VLOOKUP($H$7,δεδομένα!$A$2:$E$20,2,FALSE)</f>
        <v>1.4999999999999999E-2</v>
      </c>
      <c r="J27" s="15">
        <f>VLOOKUP($H$7,δεδομένα!$A$2:$E$20,3,FALSE)</f>
        <v>27.61</v>
      </c>
      <c r="K27" s="15">
        <f t="shared" si="1"/>
        <v>351.89340616499999</v>
      </c>
      <c r="L27" s="15">
        <f>VLOOKUP($H$7,δεδομένα!$A$2:$E$20,4,FALSE)</f>
        <v>0.12670000000000001</v>
      </c>
      <c r="M27" s="15">
        <f>VLOOKUP(H$7,δεδομένα!$A$2:$E$20,5,FALSE)</f>
        <v>165.17</v>
      </c>
      <c r="N27" s="24">
        <f t="shared" si="2"/>
        <v>3129.2683561650001</v>
      </c>
    </row>
    <row r="28" spans="1:14" x14ac:dyDescent="0.25">
      <c r="A28" s="47">
        <v>19</v>
      </c>
      <c r="B28" s="47">
        <v>1</v>
      </c>
      <c r="C28" s="25">
        <f>C27+'Α5 2η-Α7-Α8'!$B28</f>
        <v>196</v>
      </c>
      <c r="D28" s="17" t="s">
        <v>137</v>
      </c>
      <c r="E28" s="18" t="str">
        <f>VLOOKUP($D28,'ΚΛΙΜΑΚΕΣ-ΒΑΘΜΙΔΕΣ'!$A$1:$C$247,2,FALSE)</f>
        <v>top</v>
      </c>
      <c r="F28" s="18">
        <f>VLOOKUP($D28,'ΚΛΙΜΑΚΕΣ-ΒΑΘΜΙΔΕΣ'!$A$1:$C$247,3,FALSE)</f>
        <v>33968</v>
      </c>
      <c r="G28" s="18">
        <f t="shared" si="4"/>
        <v>2830.67</v>
      </c>
      <c r="H28" s="18">
        <f t="shared" si="0"/>
        <v>42.460050000000003</v>
      </c>
      <c r="I28" s="18">
        <f>VLOOKUP($H$7,δεδομένα!$A$2:$E$20,2,FALSE)</f>
        <v>1.4999999999999999E-2</v>
      </c>
      <c r="J28" s="18">
        <f>VLOOKUP($H$7,δεδομένα!$A$2:$E$20,3,FALSE)</f>
        <v>27.61</v>
      </c>
      <c r="K28" s="18">
        <f t="shared" si="1"/>
        <v>364.02557733500004</v>
      </c>
      <c r="L28" s="18">
        <f>VLOOKUP($H$7,δεδομένα!$A$2:$E$20,4,FALSE)</f>
        <v>0.12670000000000001</v>
      </c>
      <c r="M28" s="18">
        <f>VLOOKUP(H$7,δεδομένα!$A$2:$E$20,5,FALSE)</f>
        <v>165.17</v>
      </c>
      <c r="N28" s="20">
        <f t="shared" si="2"/>
        <v>3237.1556273350002</v>
      </c>
    </row>
    <row r="29" spans="1:14" x14ac:dyDescent="0.25">
      <c r="A29" s="49">
        <v>20</v>
      </c>
      <c r="B29" s="49">
        <v>12</v>
      </c>
      <c r="C29" s="22">
        <f>C28+'Α5 2η-Α7-Α8'!$B29</f>
        <v>208</v>
      </c>
      <c r="D29" s="21" t="s">
        <v>159</v>
      </c>
      <c r="E29" s="15">
        <f>VLOOKUP($D29,'ΚΛΙΜΑΚΕΣ-ΒΑΘΜΙΔΕΣ'!$A$1:$C$247,2,FALSE)</f>
        <v>1197</v>
      </c>
      <c r="F29" s="15">
        <f>VLOOKUP($D29,'ΚΛΙΜΑΚΕΣ-ΒΑΘΜΙΔΕΣ'!$A$1:$C$247,3,FALSE)</f>
        <v>34076</v>
      </c>
      <c r="G29" s="15">
        <f t="shared" si="4"/>
        <v>2839.67</v>
      </c>
      <c r="H29" s="15">
        <f t="shared" si="0"/>
        <v>42.595050000000001</v>
      </c>
      <c r="I29" s="15">
        <f>VLOOKUP($H$7,δεδομένα!$A$2:$E$20,2,FALSE)</f>
        <v>1.4999999999999999E-2</v>
      </c>
      <c r="J29" s="15">
        <f>VLOOKUP($H$7,δεδομένα!$A$2:$E$20,3,FALSE)</f>
        <v>27.61</v>
      </c>
      <c r="K29" s="15">
        <f t="shared" si="1"/>
        <v>365.18298183500002</v>
      </c>
      <c r="L29" s="15">
        <f>VLOOKUP($H$7,δεδομένα!$A$2:$E$20,4,FALSE)</f>
        <v>0.12670000000000001</v>
      </c>
      <c r="M29" s="15">
        <f>VLOOKUP(H$7,δεδομένα!$A$2:$E$20,5,FALSE)</f>
        <v>165.17</v>
      </c>
      <c r="N29" s="24">
        <f t="shared" si="2"/>
        <v>3247.4480318350002</v>
      </c>
    </row>
    <row r="30" spans="1:14" x14ac:dyDescent="0.25">
      <c r="A30" s="47">
        <v>21</v>
      </c>
      <c r="B30" s="47">
        <v>12</v>
      </c>
      <c r="C30" s="25">
        <f>C29+'Α5 2η-Α7-Α8'!$B30</f>
        <v>220</v>
      </c>
      <c r="D30" s="17" t="s">
        <v>160</v>
      </c>
      <c r="E30" s="18">
        <f>VLOOKUP($D30,'ΚΛΙΜΑΚΕΣ-ΒΑΘΜΙΔΕΣ'!$A$1:$C$247,2,FALSE)</f>
        <v>1197</v>
      </c>
      <c r="F30" s="18">
        <f>VLOOKUP($D30,'ΚΛΙΜΑΚΕΣ-ΒΑΘΜΙΔΕΣ'!$A$1:$C$247,3,FALSE)</f>
        <v>35273</v>
      </c>
      <c r="G30" s="18">
        <f t="shared" si="4"/>
        <v>2939.42</v>
      </c>
      <c r="H30" s="18">
        <f t="shared" si="0"/>
        <v>44.091299999999997</v>
      </c>
      <c r="I30" s="18">
        <f>VLOOKUP($H$7,δεδομένα!$A$2:$E$20,2,FALSE)</f>
        <v>1.4999999999999999E-2</v>
      </c>
      <c r="J30" s="18">
        <f>VLOOKUP($H$7,δεδομένα!$A$2:$E$20,3,FALSE)</f>
        <v>27.61</v>
      </c>
      <c r="K30" s="18">
        <f t="shared" si="1"/>
        <v>378.01088171000004</v>
      </c>
      <c r="L30" s="18">
        <f>VLOOKUP($H$7,δεδομένα!$A$2:$E$20,4,FALSE)</f>
        <v>0.12670000000000001</v>
      </c>
      <c r="M30" s="18">
        <f>VLOOKUP(H$7,δεδομένα!$A$2:$E$20,5,FALSE)</f>
        <v>165.17</v>
      </c>
      <c r="N30" s="20">
        <f t="shared" si="2"/>
        <v>3361.52218171</v>
      </c>
    </row>
    <row r="31" spans="1:14" x14ac:dyDescent="0.25">
      <c r="A31" s="49">
        <v>22</v>
      </c>
      <c r="B31" s="49">
        <v>12</v>
      </c>
      <c r="C31" s="22">
        <f>C30+'Α5 2η-Α7-Α8'!$B31</f>
        <v>232</v>
      </c>
      <c r="D31" s="21" t="s">
        <v>161</v>
      </c>
      <c r="E31" s="15">
        <f>VLOOKUP($D31,'ΚΛΙΜΑΚΕΣ-ΒΑΘΜΙΔΕΣ'!$A$1:$C$247,2,FALSE)</f>
        <v>1197</v>
      </c>
      <c r="F31" s="15">
        <f>VLOOKUP($D31,'ΚΛΙΜΑΚΕΣ-ΒΑΘΜΙΔΕΣ'!$A$1:$C$247,3,FALSE)</f>
        <v>36470</v>
      </c>
      <c r="G31" s="15">
        <f t="shared" si="4"/>
        <v>3039.17</v>
      </c>
      <c r="H31" s="15">
        <f t="shared" si="0"/>
        <v>45.58755</v>
      </c>
      <c r="I31" s="15">
        <f>VLOOKUP($H$7,δεδομένα!$A$2:$E$20,2,FALSE)</f>
        <v>1.4999999999999999E-2</v>
      </c>
      <c r="J31" s="15">
        <f>VLOOKUP($H$7,δεδομένα!$A$2:$E$20,3,FALSE)</f>
        <v>27.61</v>
      </c>
      <c r="K31" s="15">
        <f t="shared" si="1"/>
        <v>390.83878158500005</v>
      </c>
      <c r="L31" s="15">
        <f>VLOOKUP($H$7,δεδομένα!$A$2:$E$20,4,FALSE)</f>
        <v>0.12670000000000001</v>
      </c>
      <c r="M31" s="15">
        <f>VLOOKUP(H$7,δεδομένα!$A$2:$E$20,5,FALSE)</f>
        <v>165.17</v>
      </c>
      <c r="N31" s="24">
        <f t="shared" si="2"/>
        <v>3475.5963315850004</v>
      </c>
    </row>
    <row r="32" spans="1:14" x14ac:dyDescent="0.25">
      <c r="A32" s="55">
        <v>23</v>
      </c>
      <c r="B32" s="55">
        <v>12</v>
      </c>
      <c r="C32" s="31">
        <f>C31+'Α5 2η-Α7-Α8'!$B32</f>
        <v>244</v>
      </c>
      <c r="D32" s="30" t="s">
        <v>162</v>
      </c>
      <c r="E32" s="32" t="str">
        <f>VLOOKUP($D32,'ΚΛΙΜΑΚΕΣ-ΒΑΘΜΙΔΕΣ'!$A$1:$C$247,2,FALSE)</f>
        <v>top</v>
      </c>
      <c r="F32" s="32">
        <f>VLOOKUP($D32,'ΚΛΙΜΑΚΕΣ-ΒΑΘΜΙΔΕΣ'!$A$1:$C$247,3,FALSE)</f>
        <v>37667</v>
      </c>
      <c r="G32" s="32">
        <f>ROUND(F32/12,2)</f>
        <v>3138.92</v>
      </c>
      <c r="H32" s="32">
        <f t="shared" si="0"/>
        <v>47.083799999999997</v>
      </c>
      <c r="I32" s="32">
        <f>VLOOKUP($H$7,δεδομένα!$A$2:$E$20,2,FALSE)</f>
        <v>1.4999999999999999E-2</v>
      </c>
      <c r="J32" s="32">
        <f>VLOOKUP($H$7,δεδομένα!$A$2:$E$20,3,FALSE)</f>
        <v>27.61</v>
      </c>
      <c r="K32" s="32">
        <f t="shared" si="1"/>
        <v>403.66668146000001</v>
      </c>
      <c r="L32" s="32">
        <f>VLOOKUP($H$7,δεδομένα!$A$2:$E$20,4,FALSE)</f>
        <v>0.12670000000000001</v>
      </c>
      <c r="M32" s="32">
        <f>VLOOKUP(H$7,δεδομένα!$A$2:$E$20,5,FALSE)</f>
        <v>165.17</v>
      </c>
      <c r="N32" s="34">
        <f t="shared" si="2"/>
        <v>3589.6704814599998</v>
      </c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ht="26.4" hidden="1" x14ac:dyDescent="0.25">
      <c r="A35" s="36"/>
      <c r="B35" s="41" t="str">
        <f>D22</f>
        <v>Α7/5η</v>
      </c>
      <c r="C35" s="41" t="str">
        <f>D21</f>
        <v>Α5/13η</v>
      </c>
      <c r="D35" s="42" t="s">
        <v>343</v>
      </c>
      <c r="E35" s="43" t="s">
        <v>344</v>
      </c>
      <c r="F35" s="44" t="s">
        <v>345</v>
      </c>
      <c r="G35" s="36"/>
      <c r="H35" s="36"/>
      <c r="I35" s="36"/>
      <c r="J35" s="36"/>
      <c r="K35" s="36"/>
      <c r="L35" s="36"/>
      <c r="M35" s="36"/>
      <c r="N35" s="36"/>
    </row>
    <row r="36" spans="1:14" hidden="1" x14ac:dyDescent="0.25">
      <c r="A36" s="36"/>
      <c r="B36" s="45">
        <f>F22</f>
        <v>27176</v>
      </c>
      <c r="C36" s="45">
        <f>F21</f>
        <v>26907</v>
      </c>
      <c r="D36" s="45">
        <f>+B36-C36</f>
        <v>269</v>
      </c>
      <c r="E36" s="45">
        <f>E30</f>
        <v>1197</v>
      </c>
      <c r="F36" s="36">
        <f>D36/E36*12</f>
        <v>2.6967418546365911</v>
      </c>
      <c r="G36" s="43">
        <f>ROUND(F36,0)</f>
        <v>3</v>
      </c>
      <c r="H36" s="36"/>
      <c r="I36" s="36"/>
      <c r="J36" s="36"/>
      <c r="K36" s="36"/>
      <c r="L36" s="36"/>
      <c r="M36" s="36"/>
      <c r="N36" s="36"/>
    </row>
    <row r="37" spans="1:14" hidden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idden="1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26.4" hidden="1" x14ac:dyDescent="0.25">
      <c r="A39" s="36"/>
      <c r="B39" s="41" t="str">
        <f>D29</f>
        <v>Α8/9η</v>
      </c>
      <c r="C39" s="41" t="str">
        <f>D28</f>
        <v>Α7/11η</v>
      </c>
      <c r="D39" s="42" t="s">
        <v>343</v>
      </c>
      <c r="E39" s="43" t="s">
        <v>344</v>
      </c>
      <c r="F39" s="44" t="s">
        <v>345</v>
      </c>
      <c r="G39" s="36"/>
      <c r="H39" s="36"/>
      <c r="I39" s="36"/>
      <c r="J39" s="36"/>
      <c r="K39" s="36"/>
      <c r="L39" s="36"/>
      <c r="M39" s="36"/>
      <c r="N39" s="36"/>
    </row>
    <row r="40" spans="1:14" hidden="1" x14ac:dyDescent="0.25">
      <c r="A40" s="36"/>
      <c r="B40" s="45">
        <f>F29</f>
        <v>34076</v>
      </c>
      <c r="C40" s="45">
        <f>F28</f>
        <v>33968</v>
      </c>
      <c r="D40" s="45">
        <f>+B40-C40</f>
        <v>108</v>
      </c>
      <c r="E40" s="45">
        <f>E29</f>
        <v>1197</v>
      </c>
      <c r="F40" s="36">
        <f>D40/E40*12</f>
        <v>1.0827067669172932</v>
      </c>
      <c r="G40" s="43">
        <f>ROUND(F40,0)</f>
        <v>1</v>
      </c>
      <c r="H40" s="36"/>
      <c r="I40" s="36"/>
      <c r="J40" s="36"/>
      <c r="K40" s="36"/>
      <c r="L40" s="36"/>
      <c r="M40" s="36"/>
      <c r="N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</sheetData>
  <sheetProtection algorithmName="SHA-512" hashValue="ATZmGfaSX9a2dtVdqilMidnyH0fEtAf3O4k6GysxUzy/SPrgYkPanL69N5pNVFmXdGLVOUIYYPodpkXJ9zxRAw==" saltValue="TYRc4VNMy1dPIgM8zKQpZw==" spinCount="100000" sheet="1" objects="1" scenarios="1"/>
  <mergeCells count="2">
    <mergeCell ref="H6:K6"/>
    <mergeCell ref="H7:K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2E613D-13E4-4B51-85A5-1BFBEBCC8785}">
          <x14:formula1>
            <xm:f>'ΚΛΙΜΑΚΕΣ-ΒΑΘΜΙΔΕΣ'!$A$1:$A$247</xm:f>
          </x14:formula1>
          <xm:sqref>D10:D32</xm:sqref>
        </x14:dataValidation>
        <x14:dataValidation type="list" allowBlank="1" showInputMessage="1" showErrorMessage="1" xr:uid="{71B0A0AA-0BC9-43DE-8977-BCA1411721ED}">
          <x14:formula1>
            <xm:f>δεδομένα!$A$2:$A$20</xm:f>
          </x14:formula1>
          <xm:sqref>H7:K7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1887-EA4E-42B8-997E-2F97FA5EBFF1}">
  <dimension ref="A1:N44"/>
  <sheetViews>
    <sheetView zoomScale="99" zoomScaleNormal="99" workbookViewId="0"/>
  </sheetViews>
  <sheetFormatPr defaultRowHeight="13.2" x14ac:dyDescent="0.25"/>
  <cols>
    <col min="1" max="1" width="6.33203125" customWidth="1"/>
    <col min="2" max="2" width="12.88671875" customWidth="1"/>
    <col min="3" max="3" width="15.441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324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301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17"/>
      <c r="D8" s="17" t="s">
        <v>82</v>
      </c>
      <c r="E8" s="18">
        <f>VLOOKUP($D8,'ΚΛΙΜΑΚΕΣ-ΒΑΘΜΙΔΕΣ'!$A$1:$C$247,2,FALSE)</f>
        <v>842</v>
      </c>
      <c r="F8" s="18">
        <f>VLOOKUP($D8,'ΚΛΙΜΑΚΕΣ-ΒΑΘΜΙΔΕΣ'!$A$1:$C$247,3,FALSE)</f>
        <v>19469</v>
      </c>
      <c r="G8" s="18">
        <f>ROUND(F8/12,2)</f>
        <v>1622.42</v>
      </c>
      <c r="H8" s="18">
        <f t="shared" ref="H8:H25" si="0">IF((G8*I8)&gt;J8,G8*I8,J8)</f>
        <v>27.61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25" si="1">IF((G8+H8)*L8&gt;M8,(G8+H8)*L8,M8)</f>
        <v>209.05880100000002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25" si="2">G8+H8+K8</f>
        <v>1859.0888009999999</v>
      </c>
    </row>
    <row r="9" spans="1:14" x14ac:dyDescent="0.25">
      <c r="A9" s="49">
        <v>2</v>
      </c>
      <c r="B9" s="49">
        <v>12</v>
      </c>
      <c r="C9" s="22">
        <v>12</v>
      </c>
      <c r="D9" s="21" t="s">
        <v>83</v>
      </c>
      <c r="E9" s="15">
        <f>VLOOKUP($D9,'ΚΛΙΜΑΚΕΣ-ΒΑΘΜΙΔΕΣ'!$A$1:$C$247,2,FALSE)</f>
        <v>842</v>
      </c>
      <c r="F9" s="15">
        <f>VLOOKUP($D9,'ΚΛΙΜΑΚΕΣ-ΒΑΘΜΙΔΕΣ'!$A$1:$C$247,3,FALSE)</f>
        <v>20311</v>
      </c>
      <c r="G9" s="15">
        <f t="shared" ref="G9:G17" si="3">ROUND(F9/12,2)</f>
        <v>1692.58</v>
      </c>
      <c r="H9" s="15">
        <f t="shared" si="0"/>
        <v>27.61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1"/>
        <v>217.94807299999999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2"/>
        <v>1938.1380729999998</v>
      </c>
    </row>
    <row r="10" spans="1:14" x14ac:dyDescent="0.25">
      <c r="A10" s="47">
        <v>3</v>
      </c>
      <c r="B10" s="47">
        <v>12</v>
      </c>
      <c r="C10" s="25">
        <f>C9+'Α4-Α7(ΙΙ) (Πτυχ.)'!$B10</f>
        <v>24</v>
      </c>
      <c r="D10" s="17" t="s">
        <v>84</v>
      </c>
      <c r="E10" s="18">
        <f>VLOOKUP($D10,'ΚΛΙΜΑΚΕΣ-ΒΑΘΜΙΔΕΣ'!$A$1:$C$247,2,FALSE)</f>
        <v>842</v>
      </c>
      <c r="F10" s="18">
        <f>VLOOKUP($D10,'ΚΛΙΜΑΚΕΣ-ΒΑΘΜΙΔΕΣ'!$A$1:$C$247,3,FALSE)</f>
        <v>21153</v>
      </c>
      <c r="G10" s="18">
        <f t="shared" si="3"/>
        <v>1762.75</v>
      </c>
      <c r="H10" s="18">
        <f t="shared" si="0"/>
        <v>27.61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1"/>
        <v>226.83861200000001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2"/>
        <v>2017.1986119999999</v>
      </c>
    </row>
    <row r="11" spans="1:14" x14ac:dyDescent="0.25">
      <c r="A11" s="49">
        <v>4</v>
      </c>
      <c r="B11" s="49">
        <v>12</v>
      </c>
      <c r="C11" s="22">
        <f>C10+'Α4-Α7(ΙΙ) (Πτυχ.)'!$B11</f>
        <v>36</v>
      </c>
      <c r="D11" s="21" t="s">
        <v>85</v>
      </c>
      <c r="E11" s="15">
        <f>VLOOKUP($D11,'ΚΛΙΜΑΚΕΣ-ΒΑΘΜΙΔΕΣ'!$A$1:$C$247,2,FALSE)</f>
        <v>842</v>
      </c>
      <c r="F11" s="15">
        <f>VLOOKUP($D11,'ΚΛΙΜΑΚΕΣ-ΒΑΘΜΙΔΕΣ'!$A$1:$C$247,3,FALSE)</f>
        <v>21995</v>
      </c>
      <c r="G11" s="15">
        <f t="shared" si="3"/>
        <v>1832.92</v>
      </c>
      <c r="H11" s="15">
        <f t="shared" si="0"/>
        <v>27.61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1"/>
        <v>235.729151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2"/>
        <v>2096.2591510000002</v>
      </c>
    </row>
    <row r="12" spans="1:14" x14ac:dyDescent="0.25">
      <c r="A12" s="47">
        <v>5</v>
      </c>
      <c r="B12" s="47">
        <v>6</v>
      </c>
      <c r="C12" s="25">
        <f>C11+'Α4-Α7(ΙΙ) (Πτυχ.)'!$B12</f>
        <v>42</v>
      </c>
      <c r="D12" s="17" t="s">
        <v>86</v>
      </c>
      <c r="E12" s="18">
        <v>471.5</v>
      </c>
      <c r="F12" s="18">
        <f>VLOOKUP($D12,'ΚΛΙΜΑΚΕΣ-ΒΑΘΜΙΔΕΣ'!$A$1:$C$247,3,FALSE)</f>
        <v>22837</v>
      </c>
      <c r="G12" s="18">
        <f t="shared" si="3"/>
        <v>1903.08</v>
      </c>
      <c r="H12" s="18">
        <f t="shared" si="0"/>
        <v>28.546199999999999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1"/>
        <v>244.73703954000001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2"/>
        <v>2176.36323954</v>
      </c>
    </row>
    <row r="13" spans="1:14" x14ac:dyDescent="0.25">
      <c r="A13" s="49">
        <v>6</v>
      </c>
      <c r="B13" s="49">
        <v>6</v>
      </c>
      <c r="C13" s="22">
        <f>C12+'Α4-Α7(ΙΙ) (Πτυχ.)'!$B13</f>
        <v>48</v>
      </c>
      <c r="D13" s="21" t="s">
        <v>311</v>
      </c>
      <c r="E13" s="15">
        <v>471.5</v>
      </c>
      <c r="F13" s="15">
        <v>23308.5</v>
      </c>
      <c r="G13" s="15">
        <f t="shared" si="3"/>
        <v>1942.38</v>
      </c>
      <c r="H13" s="15">
        <f t="shared" si="0"/>
        <v>29.1357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1"/>
        <v>249.79103919000002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2"/>
        <v>2221.3067391900004</v>
      </c>
    </row>
    <row r="14" spans="1:14" x14ac:dyDescent="0.25">
      <c r="A14" s="47">
        <v>7</v>
      </c>
      <c r="B14" s="47">
        <v>12</v>
      </c>
      <c r="C14" s="25">
        <f>C13+'Α4-Α7(ΙΙ) (Πτυχ.)'!$B14</f>
        <v>60</v>
      </c>
      <c r="D14" s="17" t="s">
        <v>139</v>
      </c>
      <c r="E14" s="18">
        <f>VLOOKUP($D14,'ΚΛΙΜΑΚΕΣ-ΒΑΘΜΙΔΕΣ'!$A$1:$C$247,2,FALSE)</f>
        <v>1132</v>
      </c>
      <c r="F14" s="18">
        <f>VLOOKUP($D14,'ΚΛΙΜΑΚΕΣ-ΒΑΘΜΙΔΕΣ'!$A$1:$C$247,3,FALSE)</f>
        <v>23780</v>
      </c>
      <c r="G14" s="18">
        <f t="shared" si="3"/>
        <v>1981.67</v>
      </c>
      <c r="H14" s="18">
        <f t="shared" si="0"/>
        <v>29.72505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1"/>
        <v>254.84375283500003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2"/>
        <v>2266.2388028350001</v>
      </c>
    </row>
    <row r="15" spans="1:14" x14ac:dyDescent="0.25">
      <c r="A15" s="49">
        <v>8</v>
      </c>
      <c r="B15" s="49">
        <v>12</v>
      </c>
      <c r="C15" s="22">
        <f>C14+'Α4-Α7(ΙΙ) (Πτυχ.)'!$B15</f>
        <v>72</v>
      </c>
      <c r="D15" s="15" t="s">
        <v>140</v>
      </c>
      <c r="E15" s="15">
        <f>VLOOKUP($D15,'ΚΛΙΜΑΚΕΣ-ΒΑΘΜΙΔΕΣ'!$A$1:$C$247,2,FALSE)</f>
        <v>1132</v>
      </c>
      <c r="F15" s="15">
        <f>VLOOKUP($D15,'ΚΛΙΜΑΚΕΣ-ΒΑΘΜΙΔΕΣ'!$A$1:$C$247,3,FALSE)</f>
        <v>24912</v>
      </c>
      <c r="G15" s="15">
        <f t="shared" si="3"/>
        <v>2076</v>
      </c>
      <c r="H15" s="15">
        <f t="shared" si="0"/>
        <v>31.14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1"/>
        <v>266.97463799999997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2"/>
        <v>2374.114638</v>
      </c>
    </row>
    <row r="16" spans="1:14" x14ac:dyDescent="0.25">
      <c r="A16" s="47">
        <v>9</v>
      </c>
      <c r="B16" s="47">
        <v>12</v>
      </c>
      <c r="C16" s="25">
        <f>C15+'Α4-Α7(ΙΙ) (Πτυχ.)'!$B16</f>
        <v>84</v>
      </c>
      <c r="D16" s="18" t="s">
        <v>141</v>
      </c>
      <c r="E16" s="18">
        <f>VLOOKUP($D16,'ΚΛΙΜΑΚΕΣ-ΒΑΘΜΙΔΕΣ'!$A$1:$C$247,2,FALSE)</f>
        <v>1132</v>
      </c>
      <c r="F16" s="18">
        <f>VLOOKUP($D16,'ΚΛΙΜΑΚΕΣ-ΒΑΘΜΙΔΕΣ'!$A$1:$C$247,3,FALSE)</f>
        <v>26044</v>
      </c>
      <c r="G16" s="18">
        <f t="shared" si="3"/>
        <v>2170.33</v>
      </c>
      <c r="H16" s="18">
        <f t="shared" si="0"/>
        <v>32.554949999999998</v>
      </c>
      <c r="I16" s="18">
        <f>VLOOKUP($H$5,δεδομένα!$A$2:$E$20,2,FALSE)</f>
        <v>1.4999999999999999E-2</v>
      </c>
      <c r="J16" s="18">
        <f>VLOOKUP($H$5,δεδομένα!$A$2:$E$20,3,FALSE)</f>
        <v>27.61</v>
      </c>
      <c r="K16" s="18">
        <f t="shared" si="1"/>
        <v>279.10552316500002</v>
      </c>
      <c r="L16" s="18">
        <f>VLOOKUP($H$5,δεδομένα!$A$2:$E$20,4,FALSE)</f>
        <v>0.12670000000000001</v>
      </c>
      <c r="M16" s="18">
        <f>VLOOKUP(H$5,δεδομένα!$A$2:$E$20,5,FALSE)</f>
        <v>165.17</v>
      </c>
      <c r="N16" s="20">
        <f t="shared" si="2"/>
        <v>2481.9904731650004</v>
      </c>
    </row>
    <row r="17" spans="1:14" x14ac:dyDescent="0.25">
      <c r="A17" s="49">
        <v>10</v>
      </c>
      <c r="B17" s="49">
        <v>12</v>
      </c>
      <c r="C17" s="22">
        <f>C16+'Α4-Α7(ΙΙ) (Πτυχ.)'!$B17</f>
        <v>96</v>
      </c>
      <c r="D17" s="15" t="s">
        <v>142</v>
      </c>
      <c r="E17" s="15">
        <f>VLOOKUP($D17,'ΚΛΙΜΑΚΕΣ-ΒΑΘΜΙΔΕΣ'!$A$1:$C$247,2,FALSE)</f>
        <v>1132</v>
      </c>
      <c r="F17" s="15">
        <f>VLOOKUP($D17,'ΚΛΙΜΑΚΕΣ-ΒΑΘΜΙΔΕΣ'!$A$1:$C$247,3,FALSE)</f>
        <v>27176</v>
      </c>
      <c r="G17" s="15">
        <f t="shared" si="3"/>
        <v>2264.67</v>
      </c>
      <c r="H17" s="15">
        <f t="shared" si="0"/>
        <v>33.970050000000001</v>
      </c>
      <c r="I17" s="15">
        <f>VLOOKUP($H$5,δεδομένα!$A$2:$E$20,2,FALSE)</f>
        <v>1.4999999999999999E-2</v>
      </c>
      <c r="J17" s="15">
        <f>VLOOKUP($H$5,δεδομένα!$A$2:$E$20,3,FALSE)</f>
        <v>27.61</v>
      </c>
      <c r="K17" s="15">
        <f t="shared" si="1"/>
        <v>291.23769433500001</v>
      </c>
      <c r="L17" s="15">
        <f>VLOOKUP($H$5,δεδομένα!$A$2:$E$20,4,FALSE)</f>
        <v>0.12670000000000001</v>
      </c>
      <c r="M17" s="15">
        <f>VLOOKUP(H$5,δεδομένα!$A$2:$E$20,5,FALSE)</f>
        <v>165.17</v>
      </c>
      <c r="N17" s="24">
        <f t="shared" si="2"/>
        <v>2589.877744335</v>
      </c>
    </row>
    <row r="18" spans="1:14" x14ac:dyDescent="0.25">
      <c r="A18" s="47">
        <v>11</v>
      </c>
      <c r="B18" s="47">
        <v>12</v>
      </c>
      <c r="C18" s="25">
        <f>C17+'Α4-Α7(ΙΙ) (Πτυχ.)'!$B18</f>
        <v>108</v>
      </c>
      <c r="D18" s="18" t="s">
        <v>143</v>
      </c>
      <c r="E18" s="18">
        <f>VLOOKUP($D18,'ΚΛΙΜΑΚΕΣ-ΒΑΘΜΙΔΕΣ'!$A$1:$C$247,2,FALSE)</f>
        <v>1132</v>
      </c>
      <c r="F18" s="18">
        <f>VLOOKUP($D18,'ΚΛΙΜΑΚΕΣ-ΒΑΘΜΙΔΕΣ'!$A$1:$C$247,3,FALSE)</f>
        <v>28308</v>
      </c>
      <c r="G18" s="18">
        <f>ROUND(F18/12,2)</f>
        <v>2359</v>
      </c>
      <c r="H18" s="18">
        <f t="shared" si="0"/>
        <v>35.384999999999998</v>
      </c>
      <c r="I18" s="18">
        <f>VLOOKUP($H$5,δεδομένα!$A$2:$E$20,2,FALSE)</f>
        <v>1.4999999999999999E-2</v>
      </c>
      <c r="J18" s="18">
        <f>VLOOKUP($H$5,δεδομένα!$A$2:$E$20,3,FALSE)</f>
        <v>27.61</v>
      </c>
      <c r="K18" s="18">
        <f t="shared" si="1"/>
        <v>303.36857950000007</v>
      </c>
      <c r="L18" s="18">
        <f>VLOOKUP($H$5,δεδομένα!$A$2:$E$20,4,FALSE)</f>
        <v>0.12670000000000001</v>
      </c>
      <c r="M18" s="18">
        <f>VLOOKUP(H$5,δεδομένα!$A$2:$E$20,5,FALSE)</f>
        <v>165.17</v>
      </c>
      <c r="N18" s="20">
        <f t="shared" si="2"/>
        <v>2697.7535795000003</v>
      </c>
    </row>
    <row r="19" spans="1:14" x14ac:dyDescent="0.25">
      <c r="A19" s="49">
        <v>12</v>
      </c>
      <c r="B19" s="49">
        <v>11</v>
      </c>
      <c r="C19" s="22">
        <f>C18+'Α4-Α7(ΙΙ) (Πτυχ.)'!$B19</f>
        <v>119</v>
      </c>
      <c r="D19" s="15" t="s">
        <v>144</v>
      </c>
      <c r="E19" s="15">
        <f>VLOOKUP($D19,'ΚΛΙΜΑΚΕΣ-ΒΑΘΜΙΔΕΣ'!$A$1:$C$247,2,FALSE)</f>
        <v>1132</v>
      </c>
      <c r="F19" s="15">
        <f>VLOOKUP($D19,'ΚΛΙΜΑΚΕΣ-ΒΑΘΜΙΔΕΣ'!$A$1:$C$247,3,FALSE)</f>
        <v>29440</v>
      </c>
      <c r="G19" s="15">
        <f t="shared" ref="G19:G25" si="4">ROUND(F19/12,2)</f>
        <v>2453.33</v>
      </c>
      <c r="H19" s="15">
        <f t="shared" si="0"/>
        <v>36.799949999999995</v>
      </c>
      <c r="I19" s="15">
        <f>VLOOKUP($H$5,δεδομένα!$A$2:$E$20,2,FALSE)</f>
        <v>1.4999999999999999E-2</v>
      </c>
      <c r="J19" s="15">
        <f>VLOOKUP($H$5,δεδομένα!$A$2:$E$20,3,FALSE)</f>
        <v>27.61</v>
      </c>
      <c r="K19" s="15">
        <f t="shared" si="1"/>
        <v>315.499464665</v>
      </c>
      <c r="L19" s="15">
        <f>VLOOKUP($H$5,δεδομένα!$A$2:$E$20,4,FALSE)</f>
        <v>0.12670000000000001</v>
      </c>
      <c r="M19" s="15">
        <f>VLOOKUP(H$5,δεδομένα!$A$2:$E$20,5,FALSE)</f>
        <v>165.17</v>
      </c>
      <c r="N19" s="24">
        <f t="shared" si="2"/>
        <v>2805.6294146649998</v>
      </c>
    </row>
    <row r="20" spans="1:14" x14ac:dyDescent="0.25">
      <c r="A20" s="47">
        <v>13</v>
      </c>
      <c r="B20" s="47">
        <v>12</v>
      </c>
      <c r="C20" s="25">
        <f>C19+'Α4-Α7(ΙΙ) (Πτυχ.)'!$B20</f>
        <v>131</v>
      </c>
      <c r="D20" s="17" t="s">
        <v>145</v>
      </c>
      <c r="E20" s="18">
        <f>VLOOKUP($D20,'ΚΛΙΜΑΚΕΣ-ΒΑΘΜΙΔΕΣ'!$A$1:$C$247,2,FALSE)</f>
        <v>1132</v>
      </c>
      <c r="F20" s="18">
        <f>VLOOKUP($D20,'ΚΛΙΜΑΚΕΣ-ΒΑΘΜΙΔΕΣ'!$A$1:$C$247,3,FALSE)</f>
        <v>30572</v>
      </c>
      <c r="G20" s="18">
        <f t="shared" si="4"/>
        <v>2547.67</v>
      </c>
      <c r="H20" s="18">
        <f t="shared" si="0"/>
        <v>38.215049999999998</v>
      </c>
      <c r="I20" s="18">
        <f>VLOOKUP($H$5,δεδομένα!$A$2:$E$20,2,FALSE)</f>
        <v>1.4999999999999999E-2</v>
      </c>
      <c r="J20" s="18">
        <f>VLOOKUP($H$5,δεδομένα!$A$2:$E$20,3,FALSE)</f>
        <v>27.61</v>
      </c>
      <c r="K20" s="18">
        <f t="shared" si="1"/>
        <v>327.631635835</v>
      </c>
      <c r="L20" s="18">
        <f>VLOOKUP($H$5,δεδομένα!$A$2:$E$20,4,FALSE)</f>
        <v>0.12670000000000001</v>
      </c>
      <c r="M20" s="18">
        <f>VLOOKUP(H$5,δεδομένα!$A$2:$E$20,5,FALSE)</f>
        <v>165.17</v>
      </c>
      <c r="N20" s="20">
        <f t="shared" si="2"/>
        <v>2913.5166858349999</v>
      </c>
    </row>
    <row r="21" spans="1:14" x14ac:dyDescent="0.25">
      <c r="A21" s="49">
        <v>14</v>
      </c>
      <c r="B21" s="49">
        <v>12</v>
      </c>
      <c r="C21" s="22">
        <f>C20+'Α4-Α7(ΙΙ) (Πτυχ.)'!$B21</f>
        <v>143</v>
      </c>
      <c r="D21" s="21" t="s">
        <v>146</v>
      </c>
      <c r="E21" s="15">
        <f>VLOOKUP($D21,'ΚΛΙΜΑΚΕΣ-ΒΑΘΜΙΔΕΣ'!$A$1:$C$247,2,FALSE)</f>
        <v>1132</v>
      </c>
      <c r="F21" s="15">
        <f>VLOOKUP($D21,'ΚΛΙΜΑΚΕΣ-ΒΑΘΜΙΔΕΣ'!$A$1:$C$247,3,FALSE)</f>
        <v>31704</v>
      </c>
      <c r="G21" s="15">
        <f t="shared" si="4"/>
        <v>2642</v>
      </c>
      <c r="H21" s="15">
        <f t="shared" si="0"/>
        <v>39.629999999999995</v>
      </c>
      <c r="I21" s="15">
        <f>VLOOKUP($H$5,δεδομένα!$A$2:$E$20,2,FALSE)</f>
        <v>1.4999999999999999E-2</v>
      </c>
      <c r="J21" s="15">
        <f>VLOOKUP($H$5,δεδομένα!$A$2:$E$20,3,FALSE)</f>
        <v>27.61</v>
      </c>
      <c r="K21" s="15">
        <f t="shared" si="1"/>
        <v>339.76252100000005</v>
      </c>
      <c r="L21" s="15">
        <f>VLOOKUP($H$5,δεδομένα!$A$2:$E$20,4,FALSE)</f>
        <v>0.12670000000000001</v>
      </c>
      <c r="M21" s="15">
        <f>VLOOKUP(H$5,δεδομένα!$A$2:$E$20,5,FALSE)</f>
        <v>165.17</v>
      </c>
      <c r="N21" s="24">
        <f t="shared" si="2"/>
        <v>3021.3925210000002</v>
      </c>
    </row>
    <row r="22" spans="1:14" x14ac:dyDescent="0.25">
      <c r="A22" s="47">
        <v>15</v>
      </c>
      <c r="B22" s="47">
        <v>12</v>
      </c>
      <c r="C22" s="25">
        <f>C21+'Α4-Α7(ΙΙ) (Πτυχ.)'!$B22</f>
        <v>155</v>
      </c>
      <c r="D22" s="17" t="s">
        <v>147</v>
      </c>
      <c r="E22" s="18">
        <f>VLOOKUP($D22,'ΚΛΙΜΑΚΕΣ-ΒΑΘΜΙΔΕΣ'!$A$1:$C$247,2,FALSE)</f>
        <v>1132</v>
      </c>
      <c r="F22" s="18">
        <f>VLOOKUP($D22,'ΚΛΙΜΑΚΕΣ-ΒΑΘΜΙΔΕΣ'!$A$1:$C$247,3,FALSE)</f>
        <v>32836</v>
      </c>
      <c r="G22" s="18">
        <f t="shared" si="4"/>
        <v>2736.33</v>
      </c>
      <c r="H22" s="18">
        <f t="shared" si="0"/>
        <v>41.04495</v>
      </c>
      <c r="I22" s="18">
        <f>VLOOKUP($H$5,δεδομένα!$A$2:$E$20,2,FALSE)</f>
        <v>1.4999999999999999E-2</v>
      </c>
      <c r="J22" s="18">
        <f>VLOOKUP($H$5,δεδομένα!$A$2:$E$20,3,FALSE)</f>
        <v>27.61</v>
      </c>
      <c r="K22" s="18">
        <f t="shared" si="1"/>
        <v>351.89340616499999</v>
      </c>
      <c r="L22" s="18">
        <f>VLOOKUP($H$5,δεδομένα!$A$2:$E$20,4,FALSE)</f>
        <v>0.12670000000000001</v>
      </c>
      <c r="M22" s="18">
        <f>VLOOKUP(H$5,δεδομένα!$A$2:$E$20,5,FALSE)</f>
        <v>165.17</v>
      </c>
      <c r="N22" s="20">
        <f t="shared" si="2"/>
        <v>3129.2683561650001</v>
      </c>
    </row>
    <row r="23" spans="1:14" x14ac:dyDescent="0.25">
      <c r="A23" s="49">
        <v>16</v>
      </c>
      <c r="B23" s="49">
        <v>12</v>
      </c>
      <c r="C23" s="22">
        <f>C22+'Α4-Α7(ΙΙ) (Πτυχ.)'!$B23</f>
        <v>167</v>
      </c>
      <c r="D23" s="21" t="s">
        <v>148</v>
      </c>
      <c r="E23" s="15">
        <f>VLOOKUP($D23,'ΚΛΙΜΑΚΕΣ-ΒΑΘΜΙΔΕΣ'!$A$1:$C$247,2,FALSE)</f>
        <v>1132</v>
      </c>
      <c r="F23" s="15">
        <f>VLOOKUP($D23,'ΚΛΙΜΑΚΕΣ-ΒΑΘΜΙΔΕΣ'!$A$1:$C$247,3,FALSE)</f>
        <v>33968</v>
      </c>
      <c r="G23" s="15">
        <f t="shared" si="4"/>
        <v>2830.67</v>
      </c>
      <c r="H23" s="15">
        <f t="shared" si="0"/>
        <v>42.460050000000003</v>
      </c>
      <c r="I23" s="15">
        <f>VLOOKUP($H$5,δεδομένα!$A$2:$E$20,2,FALSE)</f>
        <v>1.4999999999999999E-2</v>
      </c>
      <c r="J23" s="15">
        <f>VLOOKUP($H$5,δεδομένα!$A$2:$E$20,3,FALSE)</f>
        <v>27.61</v>
      </c>
      <c r="K23" s="15">
        <f t="shared" si="1"/>
        <v>364.02557733500004</v>
      </c>
      <c r="L23" s="15">
        <f>VLOOKUP($H$5,δεδομένα!$A$2:$E$20,4,FALSE)</f>
        <v>0.12670000000000001</v>
      </c>
      <c r="M23" s="15">
        <f>VLOOKUP(H$5,δεδομένα!$A$2:$E$20,5,FALSE)</f>
        <v>165.17</v>
      </c>
      <c r="N23" s="24">
        <f t="shared" si="2"/>
        <v>3237.1556273350002</v>
      </c>
    </row>
    <row r="24" spans="1:14" x14ac:dyDescent="0.25">
      <c r="A24" s="47">
        <v>17</v>
      </c>
      <c r="B24" s="47">
        <v>12</v>
      </c>
      <c r="C24" s="25">
        <f>C23+'Α4-Α7(ΙΙ) (Πτυχ.)'!$B24</f>
        <v>179</v>
      </c>
      <c r="D24" s="17" t="s">
        <v>149</v>
      </c>
      <c r="E24" s="18">
        <f>VLOOKUP($D24,'ΚΛΙΜΑΚΕΣ-ΒΑΘΜΙΔΕΣ'!$A$1:$C$247,2,FALSE)</f>
        <v>1132</v>
      </c>
      <c r="F24" s="18">
        <f>VLOOKUP($D24,'ΚΛΙΜΑΚΕΣ-ΒΑΘΜΙΔΕΣ'!$A$1:$C$247,3,FALSE)</f>
        <v>35100</v>
      </c>
      <c r="G24" s="18">
        <f t="shared" si="4"/>
        <v>2925</v>
      </c>
      <c r="H24" s="18">
        <f t="shared" si="0"/>
        <v>43.875</v>
      </c>
      <c r="I24" s="18">
        <f>VLOOKUP($H$5,δεδομένα!$A$2:$E$20,2,FALSE)</f>
        <v>1.4999999999999999E-2</v>
      </c>
      <c r="J24" s="18">
        <f>VLOOKUP($H$5,δεδομένα!$A$2:$E$20,3,FALSE)</f>
        <v>27.61</v>
      </c>
      <c r="K24" s="18">
        <f t="shared" si="1"/>
        <v>376.15646250000003</v>
      </c>
      <c r="L24" s="18">
        <f>VLOOKUP($H$5,δεδομένα!$A$2:$E$20,4,FALSE)</f>
        <v>0.12670000000000001</v>
      </c>
      <c r="M24" s="18">
        <f>VLOOKUP(H$5,δεδομένα!$A$2:$E$20,5,FALSE)</f>
        <v>165.17</v>
      </c>
      <c r="N24" s="20">
        <f t="shared" si="2"/>
        <v>3345.0314625000001</v>
      </c>
    </row>
    <row r="25" spans="1:14" x14ac:dyDescent="0.25">
      <c r="A25" s="52">
        <v>18</v>
      </c>
      <c r="B25" s="52">
        <v>12</v>
      </c>
      <c r="C25" s="27">
        <f>C24+'Α4-Α7(ΙΙ) (Πτυχ.)'!$B25</f>
        <v>191</v>
      </c>
      <c r="D25" s="26" t="s">
        <v>150</v>
      </c>
      <c r="E25" s="28" t="str">
        <f>VLOOKUP($D25,'ΚΛΙΜΑΚΕΣ-ΒΑΘΜΙΔΕΣ'!$A$1:$C$247,2,FALSE)</f>
        <v>top</v>
      </c>
      <c r="F25" s="28">
        <f>VLOOKUP($D25,'ΚΛΙΜΑΚΕΣ-ΒΑΘΜΙΔΕΣ'!$A$1:$C$247,3,FALSE)</f>
        <v>36232</v>
      </c>
      <c r="G25" s="28">
        <f t="shared" si="4"/>
        <v>3019.33</v>
      </c>
      <c r="H25" s="28">
        <f t="shared" si="0"/>
        <v>45.289949999999997</v>
      </c>
      <c r="I25" s="28">
        <f>VLOOKUP($H$5,δεδομένα!$A$2:$E$20,2,FALSE)</f>
        <v>1.4999999999999999E-2</v>
      </c>
      <c r="J25" s="28">
        <f>VLOOKUP($H$5,δεδομένα!$A$2:$E$20,3,FALSE)</f>
        <v>27.61</v>
      </c>
      <c r="K25" s="28">
        <f t="shared" si="1"/>
        <v>388.28734766499997</v>
      </c>
      <c r="L25" s="28">
        <f>VLOOKUP($H$5,δεδομένα!$A$2:$E$20,4,FALSE)</f>
        <v>0.12670000000000001</v>
      </c>
      <c r="M25" s="28">
        <f>VLOOKUP(H$5,δεδομένα!$A$2:$E$20,5,FALSE)</f>
        <v>165.17</v>
      </c>
      <c r="N25" s="29">
        <f t="shared" si="2"/>
        <v>3452.9072976649995</v>
      </c>
    </row>
    <row r="26" spans="1:14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26.4" hidden="1" x14ac:dyDescent="0.25">
      <c r="A28" s="36"/>
      <c r="B28" s="41" t="str">
        <f>D13</f>
        <v>Α7(ii)/1η-2η</v>
      </c>
      <c r="C28" s="41" t="str">
        <f>D12</f>
        <v>Α4/12η</v>
      </c>
      <c r="D28" s="42" t="s">
        <v>343</v>
      </c>
      <c r="E28" s="43" t="s">
        <v>344</v>
      </c>
      <c r="F28" s="44" t="s">
        <v>345</v>
      </c>
      <c r="G28" s="36"/>
      <c r="H28" s="36"/>
      <c r="I28" s="36"/>
      <c r="J28" s="36"/>
      <c r="K28" s="36"/>
      <c r="L28" s="36"/>
      <c r="M28" s="36"/>
      <c r="N28" s="36"/>
    </row>
    <row r="29" spans="1:14" hidden="1" x14ac:dyDescent="0.25">
      <c r="A29" s="36"/>
      <c r="B29" s="45">
        <f>F13</f>
        <v>23308.5</v>
      </c>
      <c r="C29" s="45">
        <f>F12</f>
        <v>22837</v>
      </c>
      <c r="D29" s="45">
        <f>+B29-C29</f>
        <v>471.5</v>
      </c>
      <c r="E29" s="45">
        <f>(E11+E23)/2</f>
        <v>987</v>
      </c>
      <c r="F29" s="36">
        <f>D29/E29*12</f>
        <v>5.7325227963525833</v>
      </c>
      <c r="G29" s="43">
        <f>ROUND(F29,0)</f>
        <v>6</v>
      </c>
      <c r="H29" s="36"/>
      <c r="I29" s="36"/>
      <c r="J29" s="36"/>
      <c r="K29" s="36"/>
      <c r="L29" s="36"/>
      <c r="M29" s="36"/>
      <c r="N29" s="36"/>
    </row>
    <row r="30" spans="1:14" hidden="1" x14ac:dyDescent="0.25">
      <c r="A30" s="36"/>
      <c r="B30" s="45"/>
      <c r="C30" s="45"/>
      <c r="D30" s="45"/>
      <c r="E30" s="45"/>
      <c r="F30" s="36"/>
      <c r="G30" s="43"/>
      <c r="H30" s="36"/>
      <c r="I30" s="36"/>
      <c r="J30" s="36"/>
      <c r="K30" s="36"/>
      <c r="L30" s="36"/>
      <c r="M30" s="36"/>
      <c r="N30" s="36"/>
    </row>
    <row r="31" spans="1:14" ht="26.4" hidden="1" x14ac:dyDescent="0.25">
      <c r="A31" s="36"/>
      <c r="B31" s="41" t="str">
        <f>D14</f>
        <v>Α7(ii)/2η</v>
      </c>
      <c r="C31" s="41" t="str">
        <f>D13</f>
        <v>Α7(ii)/1η-2η</v>
      </c>
      <c r="D31" s="42" t="s">
        <v>343</v>
      </c>
      <c r="E31" s="43" t="s">
        <v>344</v>
      </c>
      <c r="F31" s="44" t="s">
        <v>345</v>
      </c>
      <c r="G31" s="36"/>
      <c r="H31" s="36"/>
      <c r="I31" s="36"/>
      <c r="J31" s="36"/>
      <c r="K31" s="36"/>
      <c r="L31" s="36"/>
      <c r="M31" s="36"/>
      <c r="N31" s="36"/>
    </row>
    <row r="32" spans="1:14" hidden="1" x14ac:dyDescent="0.25">
      <c r="A32" s="36"/>
      <c r="B32" s="45">
        <f>F14</f>
        <v>23780</v>
      </c>
      <c r="C32" s="45">
        <f>F13</f>
        <v>23308.5</v>
      </c>
      <c r="D32" s="45">
        <f>+B32-C32</f>
        <v>471.5</v>
      </c>
      <c r="E32" s="45">
        <f>E29</f>
        <v>987</v>
      </c>
      <c r="F32" s="36">
        <f>D32/E32*12</f>
        <v>5.7325227963525833</v>
      </c>
      <c r="G32" s="43">
        <f>ROUND(F32,0)</f>
        <v>6</v>
      </c>
      <c r="H32" s="36"/>
      <c r="I32" s="36"/>
      <c r="J32" s="36"/>
      <c r="K32" s="36"/>
      <c r="L32" s="36"/>
      <c r="M32" s="36"/>
      <c r="N32" s="36"/>
    </row>
    <row r="33" spans="1:14" hidden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hidden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hidden="1" x14ac:dyDescent="0.25">
      <c r="A35" s="36"/>
      <c r="B35" s="36">
        <v>987</v>
      </c>
      <c r="C35" s="56" t="s">
        <v>346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1:14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</sheetData>
  <sheetProtection algorithmName="SHA-512" hashValue="d/bfNwDd8OBJqypeK6R+1bXjKZWMPcs27IS5nfgWRLwBC4QhnvjybOvhTyww1+Kv0h/Vdb4CYLg1AwNtIFrN6w==" saltValue="HSnvPPKPqvgoSuqKOdCl5w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8AD6DB-998F-4612-A829-6EC079766941}">
          <x14:formula1>
            <xm:f>'ΚΛΙΜΑΚΕΣ-ΒΑΘΜΙΔΕΣ'!$A$1:$A$247</xm:f>
          </x14:formula1>
          <xm:sqref>D8:D12 D14:D25</xm:sqref>
        </x14:dataValidation>
        <x14:dataValidation type="list" allowBlank="1" showInputMessage="1" showErrorMessage="1" xr:uid="{1B03F67F-F08D-40D3-8818-7905914E1F14}">
          <x14:formula1>
            <xm:f>δεδομένα!$A$2:$A$20</xm:f>
          </x14:formula1>
          <xm:sqref>H5:K5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D803-71B4-4D7B-B10D-CBE8752AA883}">
  <dimension ref="A1:N34"/>
  <sheetViews>
    <sheetView zoomScale="99" zoomScaleNormal="99" workbookViewId="0">
      <selection sqref="A1:G31"/>
    </sheetView>
  </sheetViews>
  <sheetFormatPr defaultRowHeight="13.2" x14ac:dyDescent="0.25"/>
  <cols>
    <col min="1" max="1" width="6.33203125" customWidth="1"/>
    <col min="2" max="2" width="12.88671875" customWidth="1"/>
    <col min="3" max="3" width="15.66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328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6"/>
      <c r="M4" s="36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302</v>
      </c>
      <c r="H5" s="79" t="s">
        <v>363</v>
      </c>
      <c r="I5" s="80"/>
      <c r="J5" s="80"/>
      <c r="K5" s="81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52.8" x14ac:dyDescent="0.25">
      <c r="A7" s="16" t="s">
        <v>30</v>
      </c>
      <c r="B7" s="13" t="s">
        <v>33</v>
      </c>
      <c r="C7" s="13" t="s">
        <v>320</v>
      </c>
      <c r="D7" s="13" t="s">
        <v>34</v>
      </c>
      <c r="E7" s="13" t="s">
        <v>283</v>
      </c>
      <c r="F7" s="13" t="s">
        <v>31</v>
      </c>
      <c r="G7" s="13" t="s">
        <v>32</v>
      </c>
      <c r="H7" s="13" t="s">
        <v>356</v>
      </c>
      <c r="I7" s="13" t="s">
        <v>323</v>
      </c>
      <c r="J7" s="13" t="s">
        <v>334</v>
      </c>
      <c r="K7" s="13" t="s">
        <v>357</v>
      </c>
      <c r="L7" s="13" t="s">
        <v>359</v>
      </c>
      <c r="M7" s="13" t="s">
        <v>360</v>
      </c>
      <c r="N7" s="14" t="s">
        <v>358</v>
      </c>
    </row>
    <row r="8" spans="1:14" x14ac:dyDescent="0.25">
      <c r="A8" s="47">
        <v>1</v>
      </c>
      <c r="B8" s="47"/>
      <c r="C8" s="25"/>
      <c r="D8" s="18" t="s">
        <v>88</v>
      </c>
      <c r="E8" s="18">
        <f>VLOOKUP($D8,'ΚΛΙΜΑΚΕΣ-ΒΑΘΜΙΔΕΣ'!$A$1:$C$247,2,FALSE)</f>
        <v>630</v>
      </c>
      <c r="F8" s="18">
        <f>VLOOKUP($D8,'ΚΛΙΜΑΚΕΣ-ΒΑΘΜΙΔΕΣ'!$A$1:$C$247,3,FALSE)</f>
        <v>16196</v>
      </c>
      <c r="G8" s="18">
        <f t="shared" ref="G8:G10" si="0">ROUND(F8/12,2)</f>
        <v>1349.67</v>
      </c>
      <c r="H8" s="18">
        <f t="shared" ref="H8:H27" si="1">IF((G8*I8)&gt;J8,G8*I8,J8)</f>
        <v>27.61</v>
      </c>
      <c r="I8" s="48">
        <f>VLOOKUP($H$5,δεδομένα!$A$2:$E$20,2,FALSE)</f>
        <v>1.4999999999999999E-2</v>
      </c>
      <c r="J8" s="18">
        <f>VLOOKUP($H$5,δεδομένα!$A$2:$E$20,3,FALSE)</f>
        <v>27.61</v>
      </c>
      <c r="K8" s="18">
        <f t="shared" ref="K8:K27" si="2">IF((G8+H8)*L8&gt;M8,(G8+H8)*L8,M8)</f>
        <v>174.50137599999999</v>
      </c>
      <c r="L8" s="48">
        <f>VLOOKUP($H$5,δεδομένα!$A$2:$E$20,4,FALSE)</f>
        <v>0.12670000000000001</v>
      </c>
      <c r="M8" s="18">
        <f>VLOOKUP(H$5,δεδομένα!$A$2:$E$20,5,FALSE)</f>
        <v>165.17</v>
      </c>
      <c r="N8" s="20">
        <f t="shared" ref="N8:N27" si="3">G8+H8+K8</f>
        <v>1551.7813759999999</v>
      </c>
    </row>
    <row r="9" spans="1:14" x14ac:dyDescent="0.25">
      <c r="A9" s="49">
        <v>2</v>
      </c>
      <c r="B9" s="49">
        <v>12</v>
      </c>
      <c r="C9" s="22">
        <f>C8+'Α5-Α7'!$B9</f>
        <v>12</v>
      </c>
      <c r="D9" s="15" t="s">
        <v>89</v>
      </c>
      <c r="E9" s="15">
        <f>VLOOKUP($D9,'ΚΛΙΜΑΚΕΣ-ΒΑΘΜΙΔΕΣ'!$A$1:$C$247,2,FALSE)</f>
        <v>629</v>
      </c>
      <c r="F9" s="15">
        <f>VLOOKUP($D9,'ΚΛΙΜΑΚΕΣ-ΒΑΘΜΙΔΕΣ'!$A$1:$C$247,3,FALSE)</f>
        <v>16826</v>
      </c>
      <c r="G9" s="15">
        <f t="shared" si="0"/>
        <v>1402.17</v>
      </c>
      <c r="H9" s="15">
        <f t="shared" si="1"/>
        <v>27.61</v>
      </c>
      <c r="I9" s="15">
        <f>VLOOKUP($H$5,δεδομένα!$A$2:$E$20,2,FALSE)</f>
        <v>1.4999999999999999E-2</v>
      </c>
      <c r="J9" s="15">
        <f>VLOOKUP($H$5,δεδομένα!$A$2:$E$20,3,FALSE)</f>
        <v>27.61</v>
      </c>
      <c r="K9" s="15">
        <f t="shared" si="2"/>
        <v>181.15312600000001</v>
      </c>
      <c r="L9" s="15">
        <f>VLOOKUP($H$5,δεδομένα!$A$2:$E$20,4,FALSE)</f>
        <v>0.12670000000000001</v>
      </c>
      <c r="M9" s="15">
        <f>VLOOKUP(H$5,δεδομένα!$A$2:$E$20,5,FALSE)</f>
        <v>165.17</v>
      </c>
      <c r="N9" s="24">
        <f t="shared" si="3"/>
        <v>1610.9331259999999</v>
      </c>
    </row>
    <row r="10" spans="1:14" x14ac:dyDescent="0.25">
      <c r="A10" s="47">
        <v>3</v>
      </c>
      <c r="B10" s="47">
        <v>12</v>
      </c>
      <c r="C10" s="25">
        <f>C9+'Α5-Α7'!$B10</f>
        <v>24</v>
      </c>
      <c r="D10" s="18" t="s">
        <v>90</v>
      </c>
      <c r="E10" s="18">
        <f>VLOOKUP($D10,'ΚΛΙΜΑΚΕΣ-ΒΑΘΜΙΔΕΣ'!$A$1:$C$247,2,FALSE)</f>
        <v>713</v>
      </c>
      <c r="F10" s="18">
        <f>VLOOKUP($D10,'ΚΛΙΜΑΚΕΣ-ΒΑΘΜΙΔΕΣ'!$A$1:$C$247,3,FALSE)</f>
        <v>17455</v>
      </c>
      <c r="G10" s="18">
        <f t="shared" si="0"/>
        <v>1454.58</v>
      </c>
      <c r="H10" s="18">
        <f t="shared" si="1"/>
        <v>27.61</v>
      </c>
      <c r="I10" s="18">
        <f>VLOOKUP($H$5,δεδομένα!$A$2:$E$20,2,FALSE)</f>
        <v>1.4999999999999999E-2</v>
      </c>
      <c r="J10" s="18">
        <f>VLOOKUP($H$5,δεδομένα!$A$2:$E$20,3,FALSE)</f>
        <v>27.61</v>
      </c>
      <c r="K10" s="18">
        <f t="shared" si="2"/>
        <v>187.79347299999998</v>
      </c>
      <c r="L10" s="18">
        <f>VLOOKUP($H$5,δεδομένα!$A$2:$E$20,4,FALSE)</f>
        <v>0.12670000000000001</v>
      </c>
      <c r="M10" s="18">
        <f>VLOOKUP(H$5,δεδομένα!$A$2:$E$20,5,FALSE)</f>
        <v>165.17</v>
      </c>
      <c r="N10" s="20">
        <f t="shared" si="3"/>
        <v>1669.9834729999998</v>
      </c>
    </row>
    <row r="11" spans="1:14" x14ac:dyDescent="0.25">
      <c r="A11" s="49">
        <v>4</v>
      </c>
      <c r="B11" s="49">
        <v>12</v>
      </c>
      <c r="C11" s="22">
        <f>C10+'Α5-Α7'!$B11</f>
        <v>36</v>
      </c>
      <c r="D11" s="15" t="s">
        <v>91</v>
      </c>
      <c r="E11" s="15">
        <f>VLOOKUP($D11,'ΚΛΙΜΑΚΕΣ-ΒΑΘΜΙΔΕΣ'!$A$1:$C$247,2,FALSE)</f>
        <v>971</v>
      </c>
      <c r="F11" s="15">
        <f>VLOOKUP($D11,'ΚΛΙΜΑΚΕΣ-ΒΑΘΜΙΔΕΣ'!$A$1:$C$247,3,FALSE)</f>
        <v>18168</v>
      </c>
      <c r="G11" s="15">
        <f>ROUND(F11/12,2)</f>
        <v>1514</v>
      </c>
      <c r="H11" s="15">
        <f t="shared" si="1"/>
        <v>27.61</v>
      </c>
      <c r="I11" s="15">
        <f>VLOOKUP($H$5,δεδομένα!$A$2:$E$20,2,FALSE)</f>
        <v>1.4999999999999999E-2</v>
      </c>
      <c r="J11" s="15">
        <f>VLOOKUP($H$5,δεδομένα!$A$2:$E$20,3,FALSE)</f>
        <v>27.61</v>
      </c>
      <c r="K11" s="15">
        <f t="shared" si="2"/>
        <v>195.32198700000001</v>
      </c>
      <c r="L11" s="15">
        <f>VLOOKUP($H$5,δεδομένα!$A$2:$E$20,4,FALSE)</f>
        <v>0.12670000000000001</v>
      </c>
      <c r="M11" s="15">
        <f>VLOOKUP(H$5,δεδομένα!$A$2:$E$20,5,FALSE)</f>
        <v>165.17</v>
      </c>
      <c r="N11" s="24">
        <f t="shared" si="3"/>
        <v>1736.9319869999999</v>
      </c>
    </row>
    <row r="12" spans="1:14" x14ac:dyDescent="0.25">
      <c r="A12" s="47">
        <v>5</v>
      </c>
      <c r="B12" s="47">
        <v>12</v>
      </c>
      <c r="C12" s="25">
        <f>C11+'Α5-Α7'!$B12</f>
        <v>48</v>
      </c>
      <c r="D12" s="18" t="s">
        <v>92</v>
      </c>
      <c r="E12" s="18">
        <f>VLOOKUP($D12,'ΚΛΙΜΑΚΕΣ-ΒΑΘΜΙΔΕΣ'!$A$1:$C$247,2,FALSE)</f>
        <v>971</v>
      </c>
      <c r="F12" s="18">
        <f>VLOOKUP($D12,'ΚΛΙΜΑΚΕΣ-ΒΑΘΜΙΔΕΣ'!$A$1:$C$247,3,FALSE)</f>
        <v>19139</v>
      </c>
      <c r="G12" s="18">
        <f t="shared" ref="G12:G22" si="4">ROUND(F12/12,2)</f>
        <v>1594.92</v>
      </c>
      <c r="H12" s="18">
        <f t="shared" si="1"/>
        <v>27.61</v>
      </c>
      <c r="I12" s="18">
        <f>VLOOKUP($H$5,δεδομένα!$A$2:$E$20,2,FALSE)</f>
        <v>1.4999999999999999E-2</v>
      </c>
      <c r="J12" s="18">
        <f>VLOOKUP($H$5,δεδομένα!$A$2:$E$20,3,FALSE)</f>
        <v>27.61</v>
      </c>
      <c r="K12" s="18">
        <f t="shared" si="2"/>
        <v>205.57455100000001</v>
      </c>
      <c r="L12" s="18">
        <f>VLOOKUP($H$5,δεδομένα!$A$2:$E$20,4,FALSE)</f>
        <v>0.12670000000000001</v>
      </c>
      <c r="M12" s="18">
        <f>VLOOKUP(H$5,δεδομένα!$A$2:$E$20,5,FALSE)</f>
        <v>165.17</v>
      </c>
      <c r="N12" s="20">
        <f t="shared" si="3"/>
        <v>1828.1045509999999</v>
      </c>
    </row>
    <row r="13" spans="1:14" x14ac:dyDescent="0.25">
      <c r="A13" s="49">
        <v>6</v>
      </c>
      <c r="B13" s="49">
        <v>12</v>
      </c>
      <c r="C13" s="22">
        <f>C12+'Α5-Α7'!$B13</f>
        <v>60</v>
      </c>
      <c r="D13" s="21" t="s">
        <v>93</v>
      </c>
      <c r="E13" s="15">
        <f>VLOOKUP($D13,'ΚΛΙΜΑΚΕΣ-ΒΑΘΜΙΔΕΣ'!$A$1:$C$247,2,FALSE)</f>
        <v>971</v>
      </c>
      <c r="F13" s="15">
        <f>VLOOKUP($D13,'ΚΛΙΜΑΚΕΣ-ΒΑΘΜΙΔΕΣ'!$A$1:$C$247,3,FALSE)</f>
        <v>20110</v>
      </c>
      <c r="G13" s="15">
        <f t="shared" si="4"/>
        <v>1675.83</v>
      </c>
      <c r="H13" s="15">
        <f t="shared" si="1"/>
        <v>27.61</v>
      </c>
      <c r="I13" s="15">
        <f>VLOOKUP($H$5,δεδομένα!$A$2:$E$20,2,FALSE)</f>
        <v>1.4999999999999999E-2</v>
      </c>
      <c r="J13" s="15">
        <f>VLOOKUP($H$5,δεδομένα!$A$2:$E$20,3,FALSE)</f>
        <v>27.61</v>
      </c>
      <c r="K13" s="15">
        <f t="shared" si="2"/>
        <v>215.82584799999998</v>
      </c>
      <c r="L13" s="15">
        <f>VLOOKUP($H$5,δεδομένα!$A$2:$E$20,4,FALSE)</f>
        <v>0.12670000000000001</v>
      </c>
      <c r="M13" s="15">
        <f>VLOOKUP(H$5,δεδομένα!$A$2:$E$20,5,FALSE)</f>
        <v>165.17</v>
      </c>
      <c r="N13" s="24">
        <f t="shared" si="3"/>
        <v>1919.2658479999998</v>
      </c>
    </row>
    <row r="14" spans="1:14" x14ac:dyDescent="0.25">
      <c r="A14" s="47">
        <v>7</v>
      </c>
      <c r="B14" s="47">
        <v>12</v>
      </c>
      <c r="C14" s="25">
        <f>C13+'Α5-Α7'!$B14</f>
        <v>72</v>
      </c>
      <c r="D14" s="17" t="s">
        <v>94</v>
      </c>
      <c r="E14" s="18">
        <f>VLOOKUP($D14,'ΚΛΙΜΑΚΕΣ-ΒΑΘΜΙΔΕΣ'!$A$1:$C$247,2,FALSE)</f>
        <v>971</v>
      </c>
      <c r="F14" s="18">
        <f>VLOOKUP($D14,'ΚΛΙΜΑΚΕΣ-ΒΑΘΜΙΔΕΣ'!$A$1:$C$247,3,FALSE)</f>
        <v>21081</v>
      </c>
      <c r="G14" s="18">
        <f t="shared" si="4"/>
        <v>1756.75</v>
      </c>
      <c r="H14" s="18">
        <f t="shared" si="1"/>
        <v>27.61</v>
      </c>
      <c r="I14" s="18">
        <f>VLOOKUP($H$5,δεδομένα!$A$2:$E$20,2,FALSE)</f>
        <v>1.4999999999999999E-2</v>
      </c>
      <c r="J14" s="18">
        <f>VLOOKUP($H$5,δεδομένα!$A$2:$E$20,3,FALSE)</f>
        <v>27.61</v>
      </c>
      <c r="K14" s="18">
        <f t="shared" si="2"/>
        <v>226.07841199999999</v>
      </c>
      <c r="L14" s="18">
        <f>VLOOKUP($H$5,δεδομένα!$A$2:$E$20,4,FALSE)</f>
        <v>0.12670000000000001</v>
      </c>
      <c r="M14" s="18">
        <f>VLOOKUP(H$5,δεδομένα!$A$2:$E$20,5,FALSE)</f>
        <v>165.17</v>
      </c>
      <c r="N14" s="20">
        <f t="shared" si="3"/>
        <v>2010.438412</v>
      </c>
    </row>
    <row r="15" spans="1:14" x14ac:dyDescent="0.25">
      <c r="A15" s="49">
        <v>8</v>
      </c>
      <c r="B15" s="49">
        <v>12</v>
      </c>
      <c r="C15" s="22">
        <f>C14+'Α5-Α7'!$B15</f>
        <v>84</v>
      </c>
      <c r="D15" s="21" t="s">
        <v>95</v>
      </c>
      <c r="E15" s="15">
        <f>VLOOKUP($D15,'ΚΛΙΜΑΚΕΣ-ΒΑΘΜΙΔΕΣ'!$A$1:$C$247,2,FALSE)</f>
        <v>971</v>
      </c>
      <c r="F15" s="15">
        <f>VLOOKUP($D15,'ΚΛΙΜΑΚΕΣ-ΒΑΘΜΙΔΕΣ'!$A$1:$C$247,3,FALSE)</f>
        <v>22052</v>
      </c>
      <c r="G15" s="15">
        <f t="shared" si="4"/>
        <v>1837.67</v>
      </c>
      <c r="H15" s="15">
        <f t="shared" si="1"/>
        <v>27.61</v>
      </c>
      <c r="I15" s="15">
        <f>VLOOKUP($H$5,δεδομένα!$A$2:$E$20,2,FALSE)</f>
        <v>1.4999999999999999E-2</v>
      </c>
      <c r="J15" s="15">
        <f>VLOOKUP($H$5,δεδομένα!$A$2:$E$20,3,FALSE)</f>
        <v>27.61</v>
      </c>
      <c r="K15" s="15">
        <f t="shared" si="2"/>
        <v>236.33097600000002</v>
      </c>
      <c r="L15" s="15">
        <f>VLOOKUP($H$5,δεδομένα!$A$2:$E$20,4,FALSE)</f>
        <v>0.12670000000000001</v>
      </c>
      <c r="M15" s="15">
        <f>VLOOKUP(H$5,δεδομένα!$A$2:$E$20,5,FALSE)</f>
        <v>165.17</v>
      </c>
      <c r="N15" s="24">
        <f t="shared" si="3"/>
        <v>2101.6109759999999</v>
      </c>
    </row>
    <row r="16" spans="1:14" x14ac:dyDescent="0.25">
      <c r="A16" s="47">
        <v>9</v>
      </c>
      <c r="B16" s="47">
        <v>12</v>
      </c>
      <c r="C16" s="25">
        <f>C15+'Α5-Α7'!$B16</f>
        <v>96</v>
      </c>
      <c r="D16" s="17" t="s">
        <v>96</v>
      </c>
      <c r="E16" s="18">
        <f>VLOOKUP($D16,'ΚΛΙΜΑΚΕΣ-ΒΑΘΜΙΔΕΣ'!$A$1:$C$247,2,FALSE)</f>
        <v>971</v>
      </c>
      <c r="F16" s="18">
        <f>VLOOKUP($D16,'ΚΛΙΜΑΚΕΣ-ΒΑΘΜΙΔΕΣ'!$A$1:$C$247,3,FALSE)</f>
        <v>23023</v>
      </c>
      <c r="G16" s="18">
        <f t="shared" si="4"/>
        <v>1918.58</v>
      </c>
      <c r="H16" s="18">
        <f t="shared" si="1"/>
        <v>28.778699999999997</v>
      </c>
      <c r="I16" s="18">
        <f>VLOOKUP($H$5,δεδομένα!$A$2:$E$20,2,FALSE)</f>
        <v>1.4999999999999999E-2</v>
      </c>
      <c r="J16" s="18">
        <f>VLOOKUP($H$5,δεδομένα!$A$2:$E$20,3,FALSE)</f>
        <v>27.61</v>
      </c>
      <c r="K16" s="18">
        <f t="shared" si="2"/>
        <v>246.73034729000003</v>
      </c>
      <c r="L16" s="18">
        <f>VLOOKUP($H$5,δεδομένα!$A$2:$E$20,4,FALSE)</f>
        <v>0.12670000000000001</v>
      </c>
      <c r="M16" s="18">
        <f>VLOOKUP(H$5,δεδομένα!$A$2:$E$20,5,FALSE)</f>
        <v>165.17</v>
      </c>
      <c r="N16" s="20">
        <f t="shared" si="3"/>
        <v>2194.0890472900001</v>
      </c>
    </row>
    <row r="17" spans="1:14" x14ac:dyDescent="0.25">
      <c r="A17" s="49">
        <v>10</v>
      </c>
      <c r="B17" s="49">
        <v>12</v>
      </c>
      <c r="C17" s="22">
        <f>C16+'Α5-Α7'!$B17</f>
        <v>108</v>
      </c>
      <c r="D17" s="21" t="s">
        <v>97</v>
      </c>
      <c r="E17" s="15">
        <f>VLOOKUP($D17,'ΚΛΙΜΑΚΕΣ-ΒΑΘΜΙΔΕΣ'!$A$1:$C$247,2,FALSE)</f>
        <v>971</v>
      </c>
      <c r="F17" s="15">
        <f>VLOOKUP($D17,'ΚΛΙΜΑΚΕΣ-ΒΑΘΜΙΔΕΣ'!$A$1:$C$247,3,FALSE)</f>
        <v>23994</v>
      </c>
      <c r="G17" s="15">
        <f t="shared" si="4"/>
        <v>1999.5</v>
      </c>
      <c r="H17" s="15">
        <f t="shared" si="1"/>
        <v>29.9925</v>
      </c>
      <c r="I17" s="15">
        <f>VLOOKUP($H$5,δεδομένα!$A$2:$E$20,2,FALSE)</f>
        <v>1.4999999999999999E-2</v>
      </c>
      <c r="J17" s="15">
        <f>VLOOKUP($H$5,δεδομένα!$A$2:$E$20,3,FALSE)</f>
        <v>27.61</v>
      </c>
      <c r="K17" s="15">
        <f t="shared" si="2"/>
        <v>257.13669975000005</v>
      </c>
      <c r="L17" s="15">
        <f>VLOOKUP($H$5,δεδομένα!$A$2:$E$20,4,FALSE)</f>
        <v>0.12670000000000001</v>
      </c>
      <c r="M17" s="15">
        <f>VLOOKUP(H$5,δεδομένα!$A$2:$E$20,5,FALSE)</f>
        <v>165.17</v>
      </c>
      <c r="N17" s="24">
        <f t="shared" si="3"/>
        <v>2286.6291997500002</v>
      </c>
    </row>
    <row r="18" spans="1:14" x14ac:dyDescent="0.25">
      <c r="A18" s="47">
        <v>11</v>
      </c>
      <c r="B18" s="47">
        <v>12</v>
      </c>
      <c r="C18" s="25">
        <f>C17+'Α5-Α7'!$B18</f>
        <v>120</v>
      </c>
      <c r="D18" s="17" t="s">
        <v>98</v>
      </c>
      <c r="E18" s="18">
        <f>VLOOKUP($D18,'ΚΛΙΜΑΚΕΣ-ΒΑΘΜΙΔΕΣ'!$A$1:$C$247,2,FALSE)</f>
        <v>971</v>
      </c>
      <c r="F18" s="18">
        <f>VLOOKUP($D18,'ΚΛΙΜΑΚΕΣ-ΒΑΘΜΙΔΕΣ'!$A$1:$C$247,3,FALSE)</f>
        <v>24965</v>
      </c>
      <c r="G18" s="18">
        <f t="shared" si="4"/>
        <v>2080.42</v>
      </c>
      <c r="H18" s="18">
        <f t="shared" si="1"/>
        <v>31.206299999999999</v>
      </c>
      <c r="I18" s="18">
        <f>VLOOKUP($H$5,δεδομένα!$A$2:$E$20,2,FALSE)</f>
        <v>1.4999999999999999E-2</v>
      </c>
      <c r="J18" s="18">
        <f>VLOOKUP($H$5,δεδομένα!$A$2:$E$20,3,FALSE)</f>
        <v>27.61</v>
      </c>
      <c r="K18" s="18">
        <f t="shared" si="2"/>
        <v>267.54305220999998</v>
      </c>
      <c r="L18" s="18">
        <f>VLOOKUP($H$5,δεδομένα!$A$2:$E$20,4,FALSE)</f>
        <v>0.12670000000000001</v>
      </c>
      <c r="M18" s="18">
        <f>VLOOKUP(H$5,δεδομένα!$A$2:$E$20,5,FALSE)</f>
        <v>165.17</v>
      </c>
      <c r="N18" s="20">
        <f t="shared" si="3"/>
        <v>2379.1693522099999</v>
      </c>
    </row>
    <row r="19" spans="1:14" x14ac:dyDescent="0.25">
      <c r="A19" s="49">
        <v>12</v>
      </c>
      <c r="B19" s="49">
        <v>12</v>
      </c>
      <c r="C19" s="22">
        <f>C18+'Α5-Α7'!$B19</f>
        <v>132</v>
      </c>
      <c r="D19" s="21" t="s">
        <v>99</v>
      </c>
      <c r="E19" s="15">
        <f>VLOOKUP($D19,'ΚΛΙΜΑΚΕΣ-ΒΑΘΜΙΔΕΣ'!$A$1:$C$247,2,FALSE)</f>
        <v>971</v>
      </c>
      <c r="F19" s="15">
        <f>VLOOKUP($D19,'ΚΛΙΜΑΚΕΣ-ΒΑΘΜΙΔΕΣ'!$A$1:$C$247,3,FALSE)</f>
        <v>25936</v>
      </c>
      <c r="G19" s="15">
        <f t="shared" si="4"/>
        <v>2161.33</v>
      </c>
      <c r="H19" s="15">
        <f t="shared" si="1"/>
        <v>32.41995</v>
      </c>
      <c r="I19" s="15">
        <f>VLOOKUP($H$5,δεδομένα!$A$2:$E$20,2,FALSE)</f>
        <v>1.4999999999999999E-2</v>
      </c>
      <c r="J19" s="15">
        <f>VLOOKUP($H$5,δεδομένα!$A$2:$E$20,3,FALSE)</f>
        <v>27.61</v>
      </c>
      <c r="K19" s="15">
        <f t="shared" si="2"/>
        <v>277.94811866499998</v>
      </c>
      <c r="L19" s="15">
        <f>VLOOKUP($H$5,δεδομένα!$A$2:$E$20,4,FALSE)</f>
        <v>0.12670000000000001</v>
      </c>
      <c r="M19" s="15">
        <f>VLOOKUP(H$5,δεδομένα!$A$2:$E$20,5,FALSE)</f>
        <v>165.17</v>
      </c>
      <c r="N19" s="24">
        <f t="shared" si="3"/>
        <v>2471.6980686649999</v>
      </c>
    </row>
    <row r="20" spans="1:14" x14ac:dyDescent="0.25">
      <c r="A20" s="47">
        <v>13</v>
      </c>
      <c r="B20" s="47">
        <v>12</v>
      </c>
      <c r="C20" s="25">
        <f>C19+'Α5-Α7'!$B20</f>
        <v>144</v>
      </c>
      <c r="D20" s="17" t="s">
        <v>100</v>
      </c>
      <c r="E20" s="18" t="str">
        <f>VLOOKUP($D20,'ΚΛΙΜΑΚΕΣ-ΒΑΘΜΙΔΕΣ'!$A$1:$C$247,2,FALSE)</f>
        <v>top</v>
      </c>
      <c r="F20" s="18">
        <f>VLOOKUP($D20,'ΚΛΙΜΑΚΕΣ-ΒΑΘΜΙΔΕΣ'!$A$1:$C$247,3,FALSE)</f>
        <v>26907</v>
      </c>
      <c r="G20" s="18">
        <f t="shared" si="4"/>
        <v>2242.25</v>
      </c>
      <c r="H20" s="18">
        <f t="shared" si="1"/>
        <v>33.633749999999999</v>
      </c>
      <c r="I20" s="18">
        <f>VLOOKUP($H$5,δεδομένα!$A$2:$E$20,2,FALSE)</f>
        <v>1.4999999999999999E-2</v>
      </c>
      <c r="J20" s="18">
        <f>VLOOKUP($H$5,δεδομένα!$A$2:$E$20,3,FALSE)</f>
        <v>27.61</v>
      </c>
      <c r="K20" s="18">
        <f t="shared" si="2"/>
        <v>288.35447112500003</v>
      </c>
      <c r="L20" s="18">
        <f>VLOOKUP($H$5,δεδομένα!$A$2:$E$20,4,FALSE)</f>
        <v>0.12670000000000001</v>
      </c>
      <c r="M20" s="18">
        <f>VLOOKUP(H$5,δεδομένα!$A$2:$E$20,5,FALSE)</f>
        <v>165.17</v>
      </c>
      <c r="N20" s="20">
        <f t="shared" si="3"/>
        <v>2564.2382211250001</v>
      </c>
    </row>
    <row r="21" spans="1:14" x14ac:dyDescent="0.25">
      <c r="A21" s="49">
        <v>14</v>
      </c>
      <c r="B21" s="49">
        <v>3</v>
      </c>
      <c r="C21" s="22">
        <f>C20+'Α5-Α7'!$B21</f>
        <v>147</v>
      </c>
      <c r="D21" s="21" t="s">
        <v>131</v>
      </c>
      <c r="E21" s="15">
        <f>VLOOKUP($D21,'ΚΛΙΜΑΚΕΣ-ΒΑΘΜΙΔΕΣ'!$A$1:$C$247,2,FALSE)</f>
        <v>1132</v>
      </c>
      <c r="F21" s="15">
        <f>VLOOKUP($D21,'ΚΛΙΜΑΚΕΣ-ΒΑΘΜΙΔΕΣ'!$A$1:$C$247,3,FALSE)</f>
        <v>27176</v>
      </c>
      <c r="G21" s="15">
        <f t="shared" si="4"/>
        <v>2264.67</v>
      </c>
      <c r="H21" s="15">
        <f t="shared" si="1"/>
        <v>33.970050000000001</v>
      </c>
      <c r="I21" s="15">
        <f>VLOOKUP($H$5,δεδομένα!$A$2:$E$20,2,FALSE)</f>
        <v>1.4999999999999999E-2</v>
      </c>
      <c r="J21" s="15">
        <f>VLOOKUP($H$5,δεδομένα!$A$2:$E$20,3,FALSE)</f>
        <v>27.61</v>
      </c>
      <c r="K21" s="15">
        <f t="shared" si="2"/>
        <v>291.23769433500001</v>
      </c>
      <c r="L21" s="15">
        <f>VLOOKUP($H$5,δεδομένα!$A$2:$E$20,4,FALSE)</f>
        <v>0.12670000000000001</v>
      </c>
      <c r="M21" s="15">
        <f>VLOOKUP(H$5,δεδομένα!$A$2:$E$20,5,FALSE)</f>
        <v>165.17</v>
      </c>
      <c r="N21" s="24">
        <f t="shared" si="3"/>
        <v>2589.877744335</v>
      </c>
    </row>
    <row r="22" spans="1:14" x14ac:dyDescent="0.25">
      <c r="A22" s="47">
        <v>15</v>
      </c>
      <c r="B22" s="47">
        <v>12</v>
      </c>
      <c r="C22" s="25">
        <f>C21+'Α5-Α7'!$B22</f>
        <v>159</v>
      </c>
      <c r="D22" s="17" t="s">
        <v>132</v>
      </c>
      <c r="E22" s="18">
        <f>VLOOKUP($D22,'ΚΛΙΜΑΚΕΣ-ΒΑΘΜΙΔΕΣ'!$A$1:$C$247,2,FALSE)</f>
        <v>1132</v>
      </c>
      <c r="F22" s="18">
        <f>VLOOKUP($D22,'ΚΛΙΜΑΚΕΣ-ΒΑΘΜΙΔΕΣ'!$A$1:$C$247,3,FALSE)</f>
        <v>28308</v>
      </c>
      <c r="G22" s="18">
        <f t="shared" si="4"/>
        <v>2359</v>
      </c>
      <c r="H22" s="18">
        <f t="shared" si="1"/>
        <v>35.384999999999998</v>
      </c>
      <c r="I22" s="18">
        <f>VLOOKUP($H$5,δεδομένα!$A$2:$E$20,2,FALSE)</f>
        <v>1.4999999999999999E-2</v>
      </c>
      <c r="J22" s="18">
        <f>VLOOKUP($H$5,δεδομένα!$A$2:$E$20,3,FALSE)</f>
        <v>27.61</v>
      </c>
      <c r="K22" s="18">
        <f t="shared" si="2"/>
        <v>303.36857950000007</v>
      </c>
      <c r="L22" s="18">
        <f>VLOOKUP($H$5,δεδομένα!$A$2:$E$20,4,FALSE)</f>
        <v>0.12670000000000001</v>
      </c>
      <c r="M22" s="18">
        <f>VLOOKUP(H$5,δεδομένα!$A$2:$E$20,5,FALSE)</f>
        <v>165.17</v>
      </c>
      <c r="N22" s="20">
        <f t="shared" si="3"/>
        <v>2697.7535795000003</v>
      </c>
    </row>
    <row r="23" spans="1:14" x14ac:dyDescent="0.25">
      <c r="A23" s="49">
        <v>16</v>
      </c>
      <c r="B23" s="49">
        <v>12</v>
      </c>
      <c r="C23" s="22">
        <f>C22+'Α5-Α7'!$B23</f>
        <v>171</v>
      </c>
      <c r="D23" s="21" t="s">
        <v>133</v>
      </c>
      <c r="E23" s="15">
        <f>VLOOKUP($D23,'ΚΛΙΜΑΚΕΣ-ΒΑΘΜΙΔΕΣ'!$A$1:$C$247,2,FALSE)</f>
        <v>1132</v>
      </c>
      <c r="F23" s="15">
        <f>VLOOKUP($D23,'ΚΛΙΜΑΚΕΣ-ΒΑΘΜΙΔΕΣ'!$A$1:$C$247,3,FALSE)</f>
        <v>29440</v>
      </c>
      <c r="G23" s="15">
        <f>ROUND(F23/12,2)</f>
        <v>2453.33</v>
      </c>
      <c r="H23" s="15">
        <f t="shared" si="1"/>
        <v>36.799949999999995</v>
      </c>
      <c r="I23" s="15">
        <f>VLOOKUP($H$5,δεδομένα!$A$2:$E$20,2,FALSE)</f>
        <v>1.4999999999999999E-2</v>
      </c>
      <c r="J23" s="15">
        <f>VLOOKUP($H$5,δεδομένα!$A$2:$E$20,3,FALSE)</f>
        <v>27.61</v>
      </c>
      <c r="K23" s="15">
        <f t="shared" si="2"/>
        <v>315.499464665</v>
      </c>
      <c r="L23" s="15">
        <f>VLOOKUP($H$5,δεδομένα!$A$2:$E$20,4,FALSE)</f>
        <v>0.12670000000000001</v>
      </c>
      <c r="M23" s="15">
        <f>VLOOKUP(H$5,δεδομένα!$A$2:$E$20,5,FALSE)</f>
        <v>165.17</v>
      </c>
      <c r="N23" s="24">
        <f t="shared" si="3"/>
        <v>2805.6294146649998</v>
      </c>
    </row>
    <row r="24" spans="1:14" x14ac:dyDescent="0.25">
      <c r="A24" s="47">
        <v>17</v>
      </c>
      <c r="B24" s="47">
        <v>12</v>
      </c>
      <c r="C24" s="25">
        <f>C23+'Α5-Α7'!$B24</f>
        <v>183</v>
      </c>
      <c r="D24" s="17" t="s">
        <v>134</v>
      </c>
      <c r="E24" s="18">
        <f>VLOOKUP($D24,'ΚΛΙΜΑΚΕΣ-ΒΑΘΜΙΔΕΣ'!$A$1:$C$247,2,FALSE)</f>
        <v>1132</v>
      </c>
      <c r="F24" s="18">
        <f>VLOOKUP($D24,'ΚΛΙΜΑΚΕΣ-ΒΑΘΜΙΔΕΣ'!$A$1:$C$247,3,FALSE)</f>
        <v>30572</v>
      </c>
      <c r="G24" s="18">
        <f t="shared" ref="G24:G27" si="5">ROUND(F24/12,2)</f>
        <v>2547.67</v>
      </c>
      <c r="H24" s="18">
        <f t="shared" si="1"/>
        <v>38.215049999999998</v>
      </c>
      <c r="I24" s="18">
        <f>VLOOKUP($H$5,δεδομένα!$A$2:$E$20,2,FALSE)</f>
        <v>1.4999999999999999E-2</v>
      </c>
      <c r="J24" s="18">
        <f>VLOOKUP($H$5,δεδομένα!$A$2:$E$20,3,FALSE)</f>
        <v>27.61</v>
      </c>
      <c r="K24" s="18">
        <f t="shared" si="2"/>
        <v>327.631635835</v>
      </c>
      <c r="L24" s="18">
        <f>VLOOKUP($H$5,δεδομένα!$A$2:$E$20,4,FALSE)</f>
        <v>0.12670000000000001</v>
      </c>
      <c r="M24" s="18">
        <f>VLOOKUP(H$5,δεδομένα!$A$2:$E$20,5,FALSE)</f>
        <v>165.17</v>
      </c>
      <c r="N24" s="20">
        <f t="shared" si="3"/>
        <v>2913.5166858349999</v>
      </c>
    </row>
    <row r="25" spans="1:14" x14ac:dyDescent="0.25">
      <c r="A25" s="49">
        <v>18</v>
      </c>
      <c r="B25" s="49">
        <v>12</v>
      </c>
      <c r="C25" s="22">
        <f>C24+'Α5-Α7'!$B25</f>
        <v>195</v>
      </c>
      <c r="D25" s="21" t="s">
        <v>135</v>
      </c>
      <c r="E25" s="15">
        <f>VLOOKUP($D25,'ΚΛΙΜΑΚΕΣ-ΒΑΘΜΙΔΕΣ'!$A$1:$C$247,2,FALSE)</f>
        <v>1132</v>
      </c>
      <c r="F25" s="15">
        <f>VLOOKUP($D25,'ΚΛΙΜΑΚΕΣ-ΒΑΘΜΙΔΕΣ'!$A$1:$C$247,3,FALSE)</f>
        <v>31704</v>
      </c>
      <c r="G25" s="15">
        <f t="shared" si="5"/>
        <v>2642</v>
      </c>
      <c r="H25" s="15">
        <f t="shared" si="1"/>
        <v>39.629999999999995</v>
      </c>
      <c r="I25" s="15">
        <f>VLOOKUP($H$5,δεδομένα!$A$2:$E$20,2,FALSE)</f>
        <v>1.4999999999999999E-2</v>
      </c>
      <c r="J25" s="15">
        <f>VLOOKUP($H$5,δεδομένα!$A$2:$E$20,3,FALSE)</f>
        <v>27.61</v>
      </c>
      <c r="K25" s="15">
        <f t="shared" si="2"/>
        <v>339.76252100000005</v>
      </c>
      <c r="L25" s="15">
        <f>VLOOKUP($H$5,δεδομένα!$A$2:$E$20,4,FALSE)</f>
        <v>0.12670000000000001</v>
      </c>
      <c r="M25" s="15">
        <f>VLOOKUP(H$5,δεδομένα!$A$2:$E$20,5,FALSE)</f>
        <v>165.17</v>
      </c>
      <c r="N25" s="24">
        <f t="shared" si="3"/>
        <v>3021.3925210000002</v>
      </c>
    </row>
    <row r="26" spans="1:14" x14ac:dyDescent="0.25">
      <c r="A26" s="47">
        <v>19</v>
      </c>
      <c r="B26" s="47">
        <v>12</v>
      </c>
      <c r="C26" s="25">
        <f>C25+'Α5-Α7'!$B26</f>
        <v>207</v>
      </c>
      <c r="D26" s="17" t="s">
        <v>136</v>
      </c>
      <c r="E26" s="18">
        <f>VLOOKUP($D26,'ΚΛΙΜΑΚΕΣ-ΒΑΘΜΙΔΕΣ'!$A$1:$C$247,2,FALSE)</f>
        <v>1132</v>
      </c>
      <c r="F26" s="18">
        <f>VLOOKUP($D26,'ΚΛΙΜΑΚΕΣ-ΒΑΘΜΙΔΕΣ'!$A$1:$C$247,3,FALSE)</f>
        <v>32836</v>
      </c>
      <c r="G26" s="18">
        <f t="shared" si="5"/>
        <v>2736.33</v>
      </c>
      <c r="H26" s="18">
        <f t="shared" si="1"/>
        <v>41.04495</v>
      </c>
      <c r="I26" s="18">
        <f>VLOOKUP($H$5,δεδομένα!$A$2:$E$20,2,FALSE)</f>
        <v>1.4999999999999999E-2</v>
      </c>
      <c r="J26" s="18">
        <f>VLOOKUP($H$5,δεδομένα!$A$2:$E$20,3,FALSE)</f>
        <v>27.61</v>
      </c>
      <c r="K26" s="18">
        <f t="shared" si="2"/>
        <v>351.89340616499999</v>
      </c>
      <c r="L26" s="18">
        <f>VLOOKUP($H$5,δεδομένα!$A$2:$E$20,4,FALSE)</f>
        <v>0.12670000000000001</v>
      </c>
      <c r="M26" s="18">
        <f>VLOOKUP(H$5,δεδομένα!$A$2:$E$20,5,FALSE)</f>
        <v>165.17</v>
      </c>
      <c r="N26" s="20">
        <f t="shared" si="3"/>
        <v>3129.2683561650001</v>
      </c>
    </row>
    <row r="27" spans="1:14" x14ac:dyDescent="0.25">
      <c r="A27" s="52">
        <v>20</v>
      </c>
      <c r="B27" s="52">
        <v>12</v>
      </c>
      <c r="C27" s="27">
        <f>C26+'Α5-Α7'!$B27</f>
        <v>219</v>
      </c>
      <c r="D27" s="26" t="s">
        <v>137</v>
      </c>
      <c r="E27" s="28" t="str">
        <f>VLOOKUP($D27,'ΚΛΙΜΑΚΕΣ-ΒΑΘΜΙΔΕΣ'!$A$1:$C$247,2,FALSE)</f>
        <v>top</v>
      </c>
      <c r="F27" s="28">
        <f>VLOOKUP($D27,'ΚΛΙΜΑΚΕΣ-ΒΑΘΜΙΔΕΣ'!$A$1:$C$247,3,FALSE)</f>
        <v>33968</v>
      </c>
      <c r="G27" s="28">
        <f t="shared" si="5"/>
        <v>2830.67</v>
      </c>
      <c r="H27" s="28">
        <f t="shared" si="1"/>
        <v>42.460050000000003</v>
      </c>
      <c r="I27" s="28">
        <f>VLOOKUP($H$5,δεδομένα!$A$2:$E$20,2,FALSE)</f>
        <v>1.4999999999999999E-2</v>
      </c>
      <c r="J27" s="28">
        <f>VLOOKUP($H$5,δεδομένα!$A$2:$E$20,3,FALSE)</f>
        <v>27.61</v>
      </c>
      <c r="K27" s="28">
        <f t="shared" si="2"/>
        <v>364.02557733500004</v>
      </c>
      <c r="L27" s="28">
        <f>VLOOKUP($H$5,δεδομένα!$A$2:$E$20,4,FALSE)</f>
        <v>0.12670000000000001</v>
      </c>
      <c r="M27" s="28">
        <f>VLOOKUP(H$5,δεδομένα!$A$2:$E$20,5,FALSE)</f>
        <v>165.17</v>
      </c>
      <c r="N27" s="29">
        <f t="shared" si="3"/>
        <v>3237.1556273350002</v>
      </c>
    </row>
    <row r="28" spans="1:14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4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1:14" ht="26.4" hidden="1" x14ac:dyDescent="0.25">
      <c r="A30" s="36"/>
      <c r="B30" s="41" t="str">
        <f>D21</f>
        <v>Α7/5η</v>
      </c>
      <c r="C30" s="41" t="str">
        <f>D20</f>
        <v>Α5/13η</v>
      </c>
      <c r="D30" s="42" t="s">
        <v>343</v>
      </c>
      <c r="E30" s="43" t="s">
        <v>344</v>
      </c>
      <c r="F30" s="44" t="s">
        <v>345</v>
      </c>
      <c r="G30" s="36"/>
      <c r="H30" s="36"/>
      <c r="I30" s="36"/>
      <c r="J30" s="36"/>
      <c r="K30" s="36"/>
      <c r="L30" s="36"/>
      <c r="M30" s="36"/>
      <c r="N30" s="36"/>
    </row>
    <row r="31" spans="1:14" hidden="1" x14ac:dyDescent="0.25">
      <c r="A31" s="36"/>
      <c r="B31" s="45">
        <f>F21</f>
        <v>27176</v>
      </c>
      <c r="C31" s="45">
        <f>F20</f>
        <v>26907</v>
      </c>
      <c r="D31" s="45">
        <f>+B31-C31</f>
        <v>269</v>
      </c>
      <c r="E31" s="45">
        <f>E25</f>
        <v>1132</v>
      </c>
      <c r="F31" s="36">
        <f>D31/E31*12</f>
        <v>2.851590106007067</v>
      </c>
      <c r="G31" s="43">
        <f>ROUND(F31,0)</f>
        <v>3</v>
      </c>
      <c r="H31" s="36"/>
      <c r="I31" s="36"/>
      <c r="J31" s="36"/>
      <c r="K31" s="36"/>
      <c r="L31" s="36"/>
      <c r="M31" s="36"/>
      <c r="N31" s="36"/>
    </row>
    <row r="32" spans="1:14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</sheetData>
  <sheetProtection algorithmName="SHA-512" hashValue="Caky3W3OhekfCuT7I/0KVAyAKx3LQiY9ztMYKZdPRjMONrZY2y565r11LENgD4VoFIgfSpAE2xudmGt+qsXtNw==" saltValue="RPC/UJkeTAV0f/RhvPdO+g==" spinCount="100000" sheet="1" objects="1" scenarios="1"/>
  <mergeCells count="2">
    <mergeCell ref="H4:K4"/>
    <mergeCell ref="H5:K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CEBD296-5B47-4C9E-935E-A82D3CEEE27B}">
          <x14:formula1>
            <xm:f>'ΚΛΙΜΑΚΕΣ-ΒΑΘΜΙΔΕΣ'!$A$1:$A$247</xm:f>
          </x14:formula1>
          <xm:sqref>D8:D27</xm:sqref>
        </x14:dataValidation>
        <x14:dataValidation type="list" allowBlank="1" showInputMessage="1" showErrorMessage="1" xr:uid="{0CC74AE0-F841-420B-BB7A-FDE0924C79E4}">
          <x14:formula1>
            <xm:f>δεδομένα!$A$2:$A$20</xm:f>
          </x14:formula1>
          <xm:sqref>H5:K5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9A82-CD14-4F09-B938-C0EA1A7FDAB9}">
  <dimension ref="A1:N55"/>
  <sheetViews>
    <sheetView topLeftCell="A7" zoomScale="99" zoomScaleNormal="99" workbookViewId="0">
      <selection sqref="A1:G50"/>
    </sheetView>
  </sheetViews>
  <sheetFormatPr defaultRowHeight="13.2" x14ac:dyDescent="0.25"/>
  <cols>
    <col min="1" max="1" width="6.33203125" customWidth="1"/>
    <col min="2" max="2" width="12.88671875" customWidth="1"/>
    <col min="3" max="3" width="15.66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326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28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16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7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36"/>
      <c r="B8" s="37" t="s">
        <v>24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36"/>
      <c r="B9" s="37" t="s">
        <v>337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5">
      <c r="A10" s="36"/>
      <c r="B10" s="37" t="s">
        <v>338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5">
      <c r="A11" s="36"/>
      <c r="B11" s="36"/>
      <c r="C11" s="36"/>
      <c r="D11" s="36"/>
      <c r="E11" s="36"/>
      <c r="F11" s="36"/>
      <c r="G11" s="36"/>
      <c r="H11" s="78" t="s">
        <v>355</v>
      </c>
      <c r="I11" s="78"/>
      <c r="J11" s="78"/>
      <c r="K11" s="78"/>
      <c r="L11" s="36"/>
      <c r="M11" s="36"/>
      <c r="N11" s="36"/>
    </row>
    <row r="12" spans="1:14" ht="13.5" customHeight="1" x14ac:dyDescent="0.25">
      <c r="A12" s="35" t="s">
        <v>321</v>
      </c>
      <c r="B12" s="39"/>
      <c r="C12" s="39"/>
      <c r="D12" s="36"/>
      <c r="E12" s="36"/>
      <c r="F12" s="36"/>
      <c r="G12" s="35" t="s">
        <v>299</v>
      </c>
      <c r="H12" s="79" t="s">
        <v>363</v>
      </c>
      <c r="I12" s="80"/>
      <c r="J12" s="80"/>
      <c r="K12" s="81"/>
      <c r="L12" s="36"/>
      <c r="M12" s="36"/>
      <c r="N12" s="36"/>
    </row>
    <row r="13" spans="1:14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52.8" x14ac:dyDescent="0.25">
      <c r="A14" s="16" t="s">
        <v>30</v>
      </c>
      <c r="B14" s="13" t="s">
        <v>33</v>
      </c>
      <c r="C14" s="13" t="s">
        <v>320</v>
      </c>
      <c r="D14" s="13" t="s">
        <v>34</v>
      </c>
      <c r="E14" s="13" t="s">
        <v>283</v>
      </c>
      <c r="F14" s="13" t="s">
        <v>31</v>
      </c>
      <c r="G14" s="13" t="s">
        <v>32</v>
      </c>
      <c r="H14" s="13" t="s">
        <v>356</v>
      </c>
      <c r="I14" s="13" t="s">
        <v>323</v>
      </c>
      <c r="J14" s="13" t="s">
        <v>334</v>
      </c>
      <c r="K14" s="13" t="s">
        <v>357</v>
      </c>
      <c r="L14" s="13" t="s">
        <v>359</v>
      </c>
      <c r="M14" s="13" t="s">
        <v>360</v>
      </c>
      <c r="N14" s="14" t="s">
        <v>358</v>
      </c>
    </row>
    <row r="15" spans="1:14" x14ac:dyDescent="0.25">
      <c r="A15" s="47">
        <v>1</v>
      </c>
      <c r="B15" s="47"/>
      <c r="C15" s="17"/>
      <c r="D15" s="17" t="s">
        <v>49</v>
      </c>
      <c r="E15" s="18">
        <f>VLOOKUP($D15,'ΚΛΙΜΑΚΕΣ-ΒΑΘΜΙΔΕΣ'!$A$1:$C$247,2,FALSE)</f>
        <v>92</v>
      </c>
      <c r="F15" s="18">
        <f>VLOOKUP($D15,'ΚΛΙΜΑΚΕΣ-ΒΑΘΜΙΔΕΣ'!$A$1:$C$247,3,FALSE)</f>
        <v>15109</v>
      </c>
      <c r="G15" s="18">
        <f>ROUND(F15/12,2)</f>
        <v>1259.08</v>
      </c>
      <c r="H15" s="18">
        <f t="shared" ref="H15:H42" si="0">IF((G15*I15)&gt;J15,G15*I15,J15)</f>
        <v>27.61</v>
      </c>
      <c r="I15" s="48">
        <f>VLOOKUP($H$12,δεδομένα!$A$2:$E$20,2,FALSE)</f>
        <v>1.4999999999999999E-2</v>
      </c>
      <c r="J15" s="18">
        <f>VLOOKUP($H$12,δεδομένα!$A$2:$E$20,3,FALSE)</f>
        <v>27.61</v>
      </c>
      <c r="K15" s="18">
        <f t="shared" ref="K15:K42" si="1">IF((G15+H15)*L15&gt;M15,(G15+H15)*L15,M15)</f>
        <v>165.17</v>
      </c>
      <c r="L15" s="48">
        <f>VLOOKUP($H$12,δεδομένα!$A$2:$E$20,4,FALSE)</f>
        <v>0.12670000000000001</v>
      </c>
      <c r="M15" s="18">
        <f>VLOOKUP(H$12,δεδομένα!$A$2:$E$20,5,FALSE)</f>
        <v>165.17</v>
      </c>
      <c r="N15" s="20">
        <f t="shared" ref="N15:N42" si="2">G15+H15+K15</f>
        <v>1451.86</v>
      </c>
    </row>
    <row r="16" spans="1:14" x14ac:dyDescent="0.25">
      <c r="A16" s="49">
        <v>2</v>
      </c>
      <c r="B16" s="49">
        <v>12</v>
      </c>
      <c r="C16" s="22">
        <v>12</v>
      </c>
      <c r="D16" s="21" t="s">
        <v>50</v>
      </c>
      <c r="E16" s="15">
        <f>VLOOKUP($D16,'ΚΛΙΜΑΚΕΣ-ΒΑΘΜΙΔΕΣ'!$A$1:$C$247,2,FALSE)</f>
        <v>92</v>
      </c>
      <c r="F16" s="15">
        <f>VLOOKUP($D16,'ΚΛΙΜΑΚΕΣ-ΒΑΘΜΙΔΕΣ'!$A$1:$C$247,3,FALSE)</f>
        <v>15201</v>
      </c>
      <c r="G16" s="15">
        <f t="shared" ref="G16:G24" si="3">ROUND(F16/12,2)</f>
        <v>1266.75</v>
      </c>
      <c r="H16" s="15">
        <f t="shared" si="0"/>
        <v>27.61</v>
      </c>
      <c r="I16" s="15">
        <f>VLOOKUP($H$12,δεδομένα!$A$2:$E$20,2,FALSE)</f>
        <v>1.4999999999999999E-2</v>
      </c>
      <c r="J16" s="15">
        <f>VLOOKUP($H$12,δεδομένα!$A$2:$E$20,3,FALSE)</f>
        <v>27.61</v>
      </c>
      <c r="K16" s="15">
        <f t="shared" si="1"/>
        <v>165.17</v>
      </c>
      <c r="L16" s="15">
        <f>VLOOKUP($H$12,δεδομένα!$A$2:$E$20,4,FALSE)</f>
        <v>0.12670000000000001</v>
      </c>
      <c r="M16" s="15">
        <f>VLOOKUP(H$12,δεδομένα!$A$2:$E$20,5,FALSE)</f>
        <v>165.17</v>
      </c>
      <c r="N16" s="24">
        <f t="shared" si="2"/>
        <v>1459.53</v>
      </c>
    </row>
    <row r="17" spans="1:14" x14ac:dyDescent="0.25">
      <c r="A17" s="47">
        <v>3</v>
      </c>
      <c r="B17" s="47">
        <v>12</v>
      </c>
      <c r="C17" s="25">
        <f>C16+'Α2-Α5-Α7(ΙΙ)'!$B17</f>
        <v>24</v>
      </c>
      <c r="D17" s="17" t="s">
        <v>51</v>
      </c>
      <c r="E17" s="18">
        <f>VLOOKUP($D17,'ΚΛΙΜΑΚΕΣ-ΒΑΘΜΙΔΕΣ'!$A$1:$C$247,2,FALSE)</f>
        <v>92</v>
      </c>
      <c r="F17" s="18">
        <f>VLOOKUP($D17,'ΚΛΙΜΑΚΕΣ-ΒΑΘΜΙΔΕΣ'!$A$1:$C$247,3,FALSE)</f>
        <v>15293</v>
      </c>
      <c r="G17" s="18">
        <f t="shared" si="3"/>
        <v>1274.42</v>
      </c>
      <c r="H17" s="18">
        <f t="shared" si="0"/>
        <v>27.61</v>
      </c>
      <c r="I17" s="18">
        <f>VLOOKUP($H$12,δεδομένα!$A$2:$E$20,2,FALSE)</f>
        <v>1.4999999999999999E-2</v>
      </c>
      <c r="J17" s="18">
        <f>VLOOKUP($H$12,δεδομένα!$A$2:$E$20,3,FALSE)</f>
        <v>27.61</v>
      </c>
      <c r="K17" s="18">
        <f t="shared" si="1"/>
        <v>165.17</v>
      </c>
      <c r="L17" s="18">
        <f>VLOOKUP($H$12,δεδομένα!$A$2:$E$20,4,FALSE)</f>
        <v>0.12670000000000001</v>
      </c>
      <c r="M17" s="18">
        <f>VLOOKUP(H$12,δεδομένα!$A$2:$E$20,5,FALSE)</f>
        <v>165.17</v>
      </c>
      <c r="N17" s="20">
        <f t="shared" si="2"/>
        <v>1467.2</v>
      </c>
    </row>
    <row r="18" spans="1:14" x14ac:dyDescent="0.25">
      <c r="A18" s="49">
        <v>4</v>
      </c>
      <c r="B18" s="49">
        <v>12</v>
      </c>
      <c r="C18" s="22">
        <f>C17+'Α2-Α5-Α7(ΙΙ)'!$B18</f>
        <v>36</v>
      </c>
      <c r="D18" s="21" t="s">
        <v>52</v>
      </c>
      <c r="E18" s="15">
        <f>VLOOKUP($D18,'ΚΛΙΜΑΚΕΣ-ΒΑΘΜΙΔΕΣ'!$A$1:$C$247,2,FALSE)</f>
        <v>111</v>
      </c>
      <c r="F18" s="15">
        <f>VLOOKUP($D18,'ΚΛΙΜΑΚΕΣ-ΒΑΘΜΙΔΕΣ'!$A$1:$C$247,3,FALSE)</f>
        <v>15385</v>
      </c>
      <c r="G18" s="15">
        <f t="shared" si="3"/>
        <v>1282.08</v>
      </c>
      <c r="H18" s="15">
        <f t="shared" si="0"/>
        <v>27.61</v>
      </c>
      <c r="I18" s="15">
        <f>VLOOKUP($H$12,δεδομένα!$A$2:$E$20,2,FALSE)</f>
        <v>1.4999999999999999E-2</v>
      </c>
      <c r="J18" s="15">
        <f>VLOOKUP($H$12,δεδομένα!$A$2:$E$20,3,FALSE)</f>
        <v>27.61</v>
      </c>
      <c r="K18" s="15">
        <f t="shared" si="1"/>
        <v>165.93772299999998</v>
      </c>
      <c r="L18" s="15">
        <f>VLOOKUP($H$12,δεδομένα!$A$2:$E$20,4,FALSE)</f>
        <v>0.12670000000000001</v>
      </c>
      <c r="M18" s="15">
        <f>VLOOKUP(H$12,δεδομένα!$A$2:$E$20,5,FALSE)</f>
        <v>165.17</v>
      </c>
      <c r="N18" s="24">
        <f t="shared" si="2"/>
        <v>1475.6277229999998</v>
      </c>
    </row>
    <row r="19" spans="1:14" x14ac:dyDescent="0.25">
      <c r="A19" s="47">
        <v>5</v>
      </c>
      <c r="B19" s="47">
        <v>12</v>
      </c>
      <c r="C19" s="25">
        <f>C18+'Α2-Α5-Α7(ΙΙ)'!$B19</f>
        <v>48</v>
      </c>
      <c r="D19" s="17" t="s">
        <v>53</v>
      </c>
      <c r="E19" s="18">
        <f>VLOOKUP($D19,'ΚΛΙΜΑΚΕΣ-ΒΑΘΜΙΔΕΣ'!$A$1:$C$247,2,FALSE)</f>
        <v>185</v>
      </c>
      <c r="F19" s="18">
        <f>VLOOKUP($D19,'ΚΛΙΜΑΚΕΣ-ΒΑΘΜΙΔΕΣ'!$A$1:$C$247,3,FALSE)</f>
        <v>15496</v>
      </c>
      <c r="G19" s="18">
        <f t="shared" si="3"/>
        <v>1291.33</v>
      </c>
      <c r="H19" s="18">
        <f t="shared" si="0"/>
        <v>27.61</v>
      </c>
      <c r="I19" s="18">
        <f>VLOOKUP($H$12,δεδομένα!$A$2:$E$20,2,FALSE)</f>
        <v>1.4999999999999999E-2</v>
      </c>
      <c r="J19" s="18">
        <f>VLOOKUP($H$12,δεδομένα!$A$2:$E$20,3,FALSE)</f>
        <v>27.61</v>
      </c>
      <c r="K19" s="18">
        <f t="shared" si="1"/>
        <v>167.10969799999998</v>
      </c>
      <c r="L19" s="18">
        <f>VLOOKUP($H$12,δεδομένα!$A$2:$E$20,4,FALSE)</f>
        <v>0.12670000000000001</v>
      </c>
      <c r="M19" s="18">
        <f>VLOOKUP(H$12,δεδομένα!$A$2:$E$20,5,FALSE)</f>
        <v>165.17</v>
      </c>
      <c r="N19" s="20">
        <f t="shared" si="2"/>
        <v>1486.0496979999998</v>
      </c>
    </row>
    <row r="20" spans="1:14" x14ac:dyDescent="0.25">
      <c r="A20" s="49">
        <v>6</v>
      </c>
      <c r="B20" s="49">
        <v>12</v>
      </c>
      <c r="C20" s="22">
        <f>C19+'Α2-Α5-Α7(ΙΙ)'!$B20</f>
        <v>60</v>
      </c>
      <c r="D20" s="21" t="s">
        <v>54</v>
      </c>
      <c r="E20" s="15">
        <f>VLOOKUP($D20,'ΚΛΙΜΑΚΕΣ-ΒΑΘΜΙΔΕΣ'!$A$1:$C$247,2,FALSE)</f>
        <v>379</v>
      </c>
      <c r="F20" s="15">
        <f>VLOOKUP($D20,'ΚΛΙΜΑΚΕΣ-ΒΑΘΜΙΔΕΣ'!$A$1:$C$247,3,FALSE)</f>
        <v>15681</v>
      </c>
      <c r="G20" s="15">
        <f t="shared" si="3"/>
        <v>1306.75</v>
      </c>
      <c r="H20" s="15">
        <f t="shared" si="0"/>
        <v>27.61</v>
      </c>
      <c r="I20" s="15">
        <f>VLOOKUP($H$12,δεδομένα!$A$2:$E$20,2,FALSE)</f>
        <v>1.4999999999999999E-2</v>
      </c>
      <c r="J20" s="15">
        <f>VLOOKUP($H$12,δεδομένα!$A$2:$E$20,3,FALSE)</f>
        <v>27.61</v>
      </c>
      <c r="K20" s="15">
        <f t="shared" si="1"/>
        <v>169.063412</v>
      </c>
      <c r="L20" s="15">
        <f>VLOOKUP($H$12,δεδομένα!$A$2:$E$20,4,FALSE)</f>
        <v>0.12670000000000001</v>
      </c>
      <c r="M20" s="15">
        <f>VLOOKUP(H$12,δεδομένα!$A$2:$E$20,5,FALSE)</f>
        <v>165.17</v>
      </c>
      <c r="N20" s="24">
        <f t="shared" si="2"/>
        <v>1503.4234119999999</v>
      </c>
    </row>
    <row r="21" spans="1:14" x14ac:dyDescent="0.25">
      <c r="A21" s="47">
        <v>7</v>
      </c>
      <c r="B21" s="47">
        <v>4</v>
      </c>
      <c r="C21" s="25">
        <f>C20+'Α2-Α5-Α7(ΙΙ)'!$B21</f>
        <v>64</v>
      </c>
      <c r="D21" s="17" t="s">
        <v>55</v>
      </c>
      <c r="E21" s="18">
        <f>VLOOKUP($D21,'ΚΛΙΜΑΚΕΣ-ΒΑΘΜΙΔΕΣ'!$A$1:$C$247,2,FALSE)</f>
        <v>379</v>
      </c>
      <c r="F21" s="18">
        <f>VLOOKUP($D21,'ΚΛΙΜΑΚΕΣ-ΒΑΘΜΙΔΕΣ'!$A$1:$C$247,3,FALSE)</f>
        <v>16060</v>
      </c>
      <c r="G21" s="18">
        <f t="shared" si="3"/>
        <v>1338.33</v>
      </c>
      <c r="H21" s="18">
        <f t="shared" si="0"/>
        <v>27.61</v>
      </c>
      <c r="I21" s="18">
        <f>VLOOKUP($H$12,δεδομένα!$A$2:$E$20,2,FALSE)</f>
        <v>1.4999999999999999E-2</v>
      </c>
      <c r="J21" s="18">
        <f>VLOOKUP($H$12,δεδομένα!$A$2:$E$20,3,FALSE)</f>
        <v>27.61</v>
      </c>
      <c r="K21" s="18">
        <f t="shared" si="1"/>
        <v>173.06459799999999</v>
      </c>
      <c r="L21" s="18">
        <f>VLOOKUP($H$12,δεδομένα!$A$2:$E$20,4,FALSE)</f>
        <v>0.12670000000000001</v>
      </c>
      <c r="M21" s="18">
        <f>VLOOKUP(H$12,δεδομένα!$A$2:$E$20,5,FALSE)</f>
        <v>165.17</v>
      </c>
      <c r="N21" s="20">
        <f t="shared" si="2"/>
        <v>1539.0045979999998</v>
      </c>
    </row>
    <row r="22" spans="1:14" x14ac:dyDescent="0.25">
      <c r="A22" s="49">
        <v>8</v>
      </c>
      <c r="B22" s="49">
        <v>12</v>
      </c>
      <c r="C22" s="22">
        <f>C21+'Α2-Α5-Α7(ΙΙ)'!$B22</f>
        <v>76</v>
      </c>
      <c r="D22" s="15" t="s">
        <v>88</v>
      </c>
      <c r="E22" s="15">
        <f>VLOOKUP($D22,'ΚΛΙΜΑΚΕΣ-ΒΑΘΜΙΔΕΣ'!$A$1:$C$247,2,FALSE)</f>
        <v>630</v>
      </c>
      <c r="F22" s="15">
        <f>VLOOKUP($D22,'ΚΛΙΜΑΚΕΣ-ΒΑΘΜΙΔΕΣ'!$A$1:$C$247,3,FALSE)</f>
        <v>16196</v>
      </c>
      <c r="G22" s="15">
        <f t="shared" si="3"/>
        <v>1349.67</v>
      </c>
      <c r="H22" s="15">
        <f t="shared" si="0"/>
        <v>27.61</v>
      </c>
      <c r="I22" s="15">
        <f>VLOOKUP($H$12,δεδομένα!$A$2:$E$20,2,FALSE)</f>
        <v>1.4999999999999999E-2</v>
      </c>
      <c r="J22" s="15">
        <f>VLOOKUP($H$12,δεδομένα!$A$2:$E$20,3,FALSE)</f>
        <v>27.61</v>
      </c>
      <c r="K22" s="15">
        <f t="shared" si="1"/>
        <v>174.50137599999999</v>
      </c>
      <c r="L22" s="15">
        <f>VLOOKUP($H$12,δεδομένα!$A$2:$E$20,4,FALSE)</f>
        <v>0.12670000000000001</v>
      </c>
      <c r="M22" s="15">
        <f>VLOOKUP(H$12,δεδομένα!$A$2:$E$20,5,FALSE)</f>
        <v>165.17</v>
      </c>
      <c r="N22" s="24">
        <f t="shared" si="2"/>
        <v>1551.7813759999999</v>
      </c>
    </row>
    <row r="23" spans="1:14" x14ac:dyDescent="0.25">
      <c r="A23" s="47">
        <v>9</v>
      </c>
      <c r="B23" s="47">
        <v>12</v>
      </c>
      <c r="C23" s="25">
        <f>C22+'Α2-Α5-Α7(ΙΙ)'!$B23</f>
        <v>88</v>
      </c>
      <c r="D23" s="18" t="s">
        <v>89</v>
      </c>
      <c r="E23" s="18">
        <f>VLOOKUP($D23,'ΚΛΙΜΑΚΕΣ-ΒΑΘΜΙΔΕΣ'!$A$1:$C$247,2,FALSE)</f>
        <v>629</v>
      </c>
      <c r="F23" s="18">
        <f>VLOOKUP($D23,'ΚΛΙΜΑΚΕΣ-ΒΑΘΜΙΔΕΣ'!$A$1:$C$247,3,FALSE)</f>
        <v>16826</v>
      </c>
      <c r="G23" s="18">
        <f t="shared" si="3"/>
        <v>1402.17</v>
      </c>
      <c r="H23" s="18">
        <f t="shared" si="0"/>
        <v>27.61</v>
      </c>
      <c r="I23" s="18">
        <f>VLOOKUP($H$12,δεδομένα!$A$2:$E$20,2,FALSE)</f>
        <v>1.4999999999999999E-2</v>
      </c>
      <c r="J23" s="18">
        <f>VLOOKUP($H$12,δεδομένα!$A$2:$E$20,3,FALSE)</f>
        <v>27.61</v>
      </c>
      <c r="K23" s="18">
        <f t="shared" si="1"/>
        <v>181.15312600000001</v>
      </c>
      <c r="L23" s="18">
        <f>VLOOKUP($H$12,δεδομένα!$A$2:$E$20,4,FALSE)</f>
        <v>0.12670000000000001</v>
      </c>
      <c r="M23" s="18">
        <f>VLOOKUP(H$12,δεδομένα!$A$2:$E$20,5,FALSE)</f>
        <v>165.17</v>
      </c>
      <c r="N23" s="20">
        <f t="shared" si="2"/>
        <v>1610.9331259999999</v>
      </c>
    </row>
    <row r="24" spans="1:14" x14ac:dyDescent="0.25">
      <c r="A24" s="49">
        <v>10</v>
      </c>
      <c r="B24" s="49">
        <v>12</v>
      </c>
      <c r="C24" s="22">
        <f>C23+'Α2-Α5-Α7(ΙΙ)'!$B24</f>
        <v>100</v>
      </c>
      <c r="D24" s="15" t="s">
        <v>90</v>
      </c>
      <c r="E24" s="15">
        <f>VLOOKUP($D24,'ΚΛΙΜΑΚΕΣ-ΒΑΘΜΙΔΕΣ'!$A$1:$C$247,2,FALSE)</f>
        <v>713</v>
      </c>
      <c r="F24" s="15">
        <f>VLOOKUP($D24,'ΚΛΙΜΑΚΕΣ-ΒΑΘΜΙΔΕΣ'!$A$1:$C$247,3,FALSE)</f>
        <v>17455</v>
      </c>
      <c r="G24" s="15">
        <f t="shared" si="3"/>
        <v>1454.58</v>
      </c>
      <c r="H24" s="15">
        <f t="shared" si="0"/>
        <v>27.61</v>
      </c>
      <c r="I24" s="15">
        <f>VLOOKUP($H$12,δεδομένα!$A$2:$E$20,2,FALSE)</f>
        <v>1.4999999999999999E-2</v>
      </c>
      <c r="J24" s="15">
        <f>VLOOKUP($H$12,δεδομένα!$A$2:$E$20,3,FALSE)</f>
        <v>27.61</v>
      </c>
      <c r="K24" s="15">
        <f t="shared" si="1"/>
        <v>187.79347299999998</v>
      </c>
      <c r="L24" s="15">
        <f>VLOOKUP($H$12,δεδομένα!$A$2:$E$20,4,FALSE)</f>
        <v>0.12670000000000001</v>
      </c>
      <c r="M24" s="15">
        <f>VLOOKUP(H$12,δεδομένα!$A$2:$E$20,5,FALSE)</f>
        <v>165.17</v>
      </c>
      <c r="N24" s="24">
        <f t="shared" si="2"/>
        <v>1669.9834729999998</v>
      </c>
    </row>
    <row r="25" spans="1:14" x14ac:dyDescent="0.25">
      <c r="A25" s="47">
        <v>11</v>
      </c>
      <c r="B25" s="47">
        <v>12</v>
      </c>
      <c r="C25" s="25">
        <f>C24+'Α2-Α5-Α7(ΙΙ)'!$B25</f>
        <v>112</v>
      </c>
      <c r="D25" s="18" t="s">
        <v>91</v>
      </c>
      <c r="E25" s="18">
        <f>VLOOKUP($D25,'ΚΛΙΜΑΚΕΣ-ΒΑΘΜΙΔΕΣ'!$A$1:$C$247,2,FALSE)</f>
        <v>971</v>
      </c>
      <c r="F25" s="18">
        <f>VLOOKUP($D25,'ΚΛΙΜΑΚΕΣ-ΒΑΘΜΙΔΕΣ'!$A$1:$C$247,3,FALSE)</f>
        <v>18168</v>
      </c>
      <c r="G25" s="18">
        <f>ROUND(F25/12,2)</f>
        <v>1514</v>
      </c>
      <c r="H25" s="18">
        <f t="shared" si="0"/>
        <v>27.61</v>
      </c>
      <c r="I25" s="18">
        <f>VLOOKUP($H$12,δεδομένα!$A$2:$E$20,2,FALSE)</f>
        <v>1.4999999999999999E-2</v>
      </c>
      <c r="J25" s="18">
        <f>VLOOKUP($H$12,δεδομένα!$A$2:$E$20,3,FALSE)</f>
        <v>27.61</v>
      </c>
      <c r="K25" s="18">
        <f t="shared" si="1"/>
        <v>195.32198700000001</v>
      </c>
      <c r="L25" s="18">
        <f>VLOOKUP($H$12,δεδομένα!$A$2:$E$20,4,FALSE)</f>
        <v>0.12670000000000001</v>
      </c>
      <c r="M25" s="18">
        <f>VLOOKUP(H$12,δεδομένα!$A$2:$E$20,5,FALSE)</f>
        <v>165.17</v>
      </c>
      <c r="N25" s="20">
        <f t="shared" si="2"/>
        <v>1736.9319869999999</v>
      </c>
    </row>
    <row r="26" spans="1:14" x14ac:dyDescent="0.25">
      <c r="A26" s="49">
        <v>12</v>
      </c>
      <c r="B26" s="49">
        <v>12</v>
      </c>
      <c r="C26" s="22">
        <f>C25+'Α2-Α5-Α7(ΙΙ)'!$B26</f>
        <v>124</v>
      </c>
      <c r="D26" s="15" t="s">
        <v>92</v>
      </c>
      <c r="E26" s="15">
        <f>VLOOKUP($D26,'ΚΛΙΜΑΚΕΣ-ΒΑΘΜΙΔΕΣ'!$A$1:$C$247,2,FALSE)</f>
        <v>971</v>
      </c>
      <c r="F26" s="15">
        <f>VLOOKUP($D26,'ΚΛΙΜΑΚΕΣ-ΒΑΘΜΙΔΕΣ'!$A$1:$C$247,3,FALSE)</f>
        <v>19139</v>
      </c>
      <c r="G26" s="15">
        <f t="shared" ref="G26:G36" si="4">ROUND(F26/12,2)</f>
        <v>1594.92</v>
      </c>
      <c r="H26" s="15">
        <f t="shared" si="0"/>
        <v>27.61</v>
      </c>
      <c r="I26" s="15">
        <f>VLOOKUP($H$12,δεδομένα!$A$2:$E$20,2,FALSE)</f>
        <v>1.4999999999999999E-2</v>
      </c>
      <c r="J26" s="15">
        <f>VLOOKUP($H$12,δεδομένα!$A$2:$E$20,3,FALSE)</f>
        <v>27.61</v>
      </c>
      <c r="K26" s="15">
        <f t="shared" si="1"/>
        <v>205.57455100000001</v>
      </c>
      <c r="L26" s="15">
        <f>VLOOKUP($H$12,δεδομένα!$A$2:$E$20,4,FALSE)</f>
        <v>0.12670000000000001</v>
      </c>
      <c r="M26" s="15">
        <f>VLOOKUP(H$12,δεδομένα!$A$2:$E$20,5,FALSE)</f>
        <v>165.17</v>
      </c>
      <c r="N26" s="24">
        <f t="shared" si="2"/>
        <v>1828.1045509999999</v>
      </c>
    </row>
    <row r="27" spans="1:14" x14ac:dyDescent="0.25">
      <c r="A27" s="47">
        <v>13</v>
      </c>
      <c r="B27" s="47">
        <v>12</v>
      </c>
      <c r="C27" s="25">
        <f>C26+'Α2-Α5-Α7(ΙΙ)'!$B27</f>
        <v>136</v>
      </c>
      <c r="D27" s="17" t="s">
        <v>93</v>
      </c>
      <c r="E27" s="18">
        <f>VLOOKUP($D27,'ΚΛΙΜΑΚΕΣ-ΒΑΘΜΙΔΕΣ'!$A$1:$C$247,2,FALSE)</f>
        <v>971</v>
      </c>
      <c r="F27" s="18">
        <f>VLOOKUP($D27,'ΚΛΙΜΑΚΕΣ-ΒΑΘΜΙΔΕΣ'!$A$1:$C$247,3,FALSE)</f>
        <v>20110</v>
      </c>
      <c r="G27" s="18">
        <f t="shared" si="4"/>
        <v>1675.83</v>
      </c>
      <c r="H27" s="18">
        <f t="shared" si="0"/>
        <v>27.61</v>
      </c>
      <c r="I27" s="18">
        <f>VLOOKUP($H$12,δεδομένα!$A$2:$E$20,2,FALSE)</f>
        <v>1.4999999999999999E-2</v>
      </c>
      <c r="J27" s="18">
        <f>VLOOKUP($H$12,δεδομένα!$A$2:$E$20,3,FALSE)</f>
        <v>27.61</v>
      </c>
      <c r="K27" s="18">
        <f t="shared" si="1"/>
        <v>215.82584799999998</v>
      </c>
      <c r="L27" s="18">
        <f>VLOOKUP($H$12,δεδομένα!$A$2:$E$20,4,FALSE)</f>
        <v>0.12670000000000001</v>
      </c>
      <c r="M27" s="18">
        <f>VLOOKUP(H$12,δεδομένα!$A$2:$E$20,5,FALSE)</f>
        <v>165.17</v>
      </c>
      <c r="N27" s="20">
        <f t="shared" si="2"/>
        <v>1919.2658479999998</v>
      </c>
    </row>
    <row r="28" spans="1:14" x14ac:dyDescent="0.25">
      <c r="A28" s="49">
        <v>14</v>
      </c>
      <c r="B28" s="49">
        <v>12</v>
      </c>
      <c r="C28" s="22">
        <f>C27+'Α2-Α5-Α7(ΙΙ)'!$B28</f>
        <v>148</v>
      </c>
      <c r="D28" s="21" t="s">
        <v>94</v>
      </c>
      <c r="E28" s="15">
        <f>VLOOKUP($D28,'ΚΛΙΜΑΚΕΣ-ΒΑΘΜΙΔΕΣ'!$A$1:$C$247,2,FALSE)</f>
        <v>971</v>
      </c>
      <c r="F28" s="15">
        <f>VLOOKUP($D28,'ΚΛΙΜΑΚΕΣ-ΒΑΘΜΙΔΕΣ'!$A$1:$C$247,3,FALSE)</f>
        <v>21081</v>
      </c>
      <c r="G28" s="15">
        <f t="shared" si="4"/>
        <v>1756.75</v>
      </c>
      <c r="H28" s="15">
        <f t="shared" si="0"/>
        <v>27.61</v>
      </c>
      <c r="I28" s="15">
        <f>VLOOKUP($H$12,δεδομένα!$A$2:$E$20,2,FALSE)</f>
        <v>1.4999999999999999E-2</v>
      </c>
      <c r="J28" s="15">
        <f>VLOOKUP($H$12,δεδομένα!$A$2:$E$20,3,FALSE)</f>
        <v>27.61</v>
      </c>
      <c r="K28" s="15">
        <f t="shared" si="1"/>
        <v>226.07841199999999</v>
      </c>
      <c r="L28" s="15">
        <f>VLOOKUP($H$12,δεδομένα!$A$2:$E$20,4,FALSE)</f>
        <v>0.12670000000000001</v>
      </c>
      <c r="M28" s="15">
        <f>VLOOKUP(H$12,δεδομένα!$A$2:$E$20,5,FALSE)</f>
        <v>165.17</v>
      </c>
      <c r="N28" s="24">
        <f t="shared" si="2"/>
        <v>2010.438412</v>
      </c>
    </row>
    <row r="29" spans="1:14" x14ac:dyDescent="0.25">
      <c r="A29" s="47">
        <v>15</v>
      </c>
      <c r="B29" s="47">
        <v>7</v>
      </c>
      <c r="C29" s="25">
        <f>C28+'Α2-Α5-Α7(ΙΙ)'!$B29</f>
        <v>155</v>
      </c>
      <c r="D29" s="17" t="s">
        <v>95</v>
      </c>
      <c r="E29" s="18">
        <f>VLOOKUP($D29,'ΚΛΙΜΑΚΕΣ-ΒΑΘΜΙΔΕΣ'!$A$1:$C$247,2,FALSE)</f>
        <v>971</v>
      </c>
      <c r="F29" s="18">
        <f>VLOOKUP($D29,'ΚΛΙΜΑΚΕΣ-ΒΑΘΜΙΔΕΣ'!$A$1:$C$247,3,FALSE)</f>
        <v>22052</v>
      </c>
      <c r="G29" s="18">
        <f t="shared" si="4"/>
        <v>1837.67</v>
      </c>
      <c r="H29" s="18">
        <f t="shared" si="0"/>
        <v>27.61</v>
      </c>
      <c r="I29" s="18">
        <f>VLOOKUP($H$12,δεδομένα!$A$2:$E$20,2,FALSE)</f>
        <v>1.4999999999999999E-2</v>
      </c>
      <c r="J29" s="18">
        <f>VLOOKUP($H$12,δεδομένα!$A$2:$E$20,3,FALSE)</f>
        <v>27.61</v>
      </c>
      <c r="K29" s="18">
        <f t="shared" si="1"/>
        <v>236.33097600000002</v>
      </c>
      <c r="L29" s="18">
        <f>VLOOKUP($H$12,δεδομένα!$A$2:$E$20,4,FALSE)</f>
        <v>0.12670000000000001</v>
      </c>
      <c r="M29" s="18">
        <f>VLOOKUP(H$12,δεδομένα!$A$2:$E$20,5,FALSE)</f>
        <v>165.17</v>
      </c>
      <c r="N29" s="20">
        <f t="shared" si="2"/>
        <v>2101.6109759999999</v>
      </c>
    </row>
    <row r="30" spans="1:14" x14ac:dyDescent="0.25">
      <c r="A30" s="49">
        <v>16</v>
      </c>
      <c r="B30" s="49">
        <v>12</v>
      </c>
      <c r="C30" s="22">
        <f>C29+'Α2-Α5-Α7(ΙΙ)'!$B30</f>
        <v>167</v>
      </c>
      <c r="D30" s="21" t="s">
        <v>138</v>
      </c>
      <c r="E30" s="15">
        <f>VLOOKUP($D30,'ΚΛΙΜΑΚΕΣ-ΒΑΘΜΙΔΕΣ'!$A$1:$C$247,2,FALSE)</f>
        <v>1132</v>
      </c>
      <c r="F30" s="15">
        <f>VLOOKUP($D30,'ΚΛΙΜΑΚΕΣ-ΒΑΘΜΙΔΕΣ'!$A$1:$C$247,3,FALSE)</f>
        <v>22648</v>
      </c>
      <c r="G30" s="15">
        <f t="shared" si="4"/>
        <v>1887.33</v>
      </c>
      <c r="H30" s="15">
        <f t="shared" si="0"/>
        <v>28.309949999999997</v>
      </c>
      <c r="I30" s="15">
        <f>VLOOKUP($H$12,δεδομένα!$A$2:$E$20,2,FALSE)</f>
        <v>1.4999999999999999E-2</v>
      </c>
      <c r="J30" s="15">
        <f>VLOOKUP($H$12,δεδομένα!$A$2:$E$20,3,FALSE)</f>
        <v>27.61</v>
      </c>
      <c r="K30" s="15">
        <f t="shared" si="1"/>
        <v>242.71158166500001</v>
      </c>
      <c r="L30" s="15">
        <f>VLOOKUP($H$12,δεδομένα!$A$2:$E$20,4,FALSE)</f>
        <v>0.12670000000000001</v>
      </c>
      <c r="M30" s="15">
        <f>VLOOKUP(H$12,δεδομένα!$A$2:$E$20,5,FALSE)</f>
        <v>165.17</v>
      </c>
      <c r="N30" s="24">
        <f t="shared" si="2"/>
        <v>2158.351531665</v>
      </c>
    </row>
    <row r="31" spans="1:14" x14ac:dyDescent="0.25">
      <c r="A31" s="47">
        <v>17</v>
      </c>
      <c r="B31" s="47">
        <v>12</v>
      </c>
      <c r="C31" s="25">
        <f>C30+'Α2-Α5-Α7(ΙΙ)'!$B31</f>
        <v>179</v>
      </c>
      <c r="D31" s="17" t="s">
        <v>139</v>
      </c>
      <c r="E31" s="18">
        <f>VLOOKUP($D31,'ΚΛΙΜΑΚΕΣ-ΒΑΘΜΙΔΕΣ'!$A$1:$C$247,2,FALSE)</f>
        <v>1132</v>
      </c>
      <c r="F31" s="18">
        <f>VLOOKUP($D31,'ΚΛΙΜΑΚΕΣ-ΒΑΘΜΙΔΕΣ'!$A$1:$C$247,3,FALSE)</f>
        <v>23780</v>
      </c>
      <c r="G31" s="18">
        <f t="shared" si="4"/>
        <v>1981.67</v>
      </c>
      <c r="H31" s="18">
        <f t="shared" si="0"/>
        <v>29.72505</v>
      </c>
      <c r="I31" s="18">
        <f>VLOOKUP($H$12,δεδομένα!$A$2:$E$20,2,FALSE)</f>
        <v>1.4999999999999999E-2</v>
      </c>
      <c r="J31" s="18">
        <f>VLOOKUP($H$12,δεδομένα!$A$2:$E$20,3,FALSE)</f>
        <v>27.61</v>
      </c>
      <c r="K31" s="18">
        <f t="shared" si="1"/>
        <v>254.84375283500003</v>
      </c>
      <c r="L31" s="18">
        <f>VLOOKUP($H$12,δεδομένα!$A$2:$E$20,4,FALSE)</f>
        <v>0.12670000000000001</v>
      </c>
      <c r="M31" s="18">
        <f>VLOOKUP(H$12,δεδομένα!$A$2:$E$20,5,FALSE)</f>
        <v>165.17</v>
      </c>
      <c r="N31" s="20">
        <f t="shared" si="2"/>
        <v>2266.2388028350001</v>
      </c>
    </row>
    <row r="32" spans="1:14" x14ac:dyDescent="0.25">
      <c r="A32" s="49">
        <v>18</v>
      </c>
      <c r="B32" s="49">
        <v>12</v>
      </c>
      <c r="C32" s="22">
        <f>C31+'Α2-Α5-Α7(ΙΙ)'!$B32</f>
        <v>191</v>
      </c>
      <c r="D32" s="21" t="s">
        <v>140</v>
      </c>
      <c r="E32" s="15">
        <f>VLOOKUP($D32,'ΚΛΙΜΑΚΕΣ-ΒΑΘΜΙΔΕΣ'!$A$1:$C$247,2,FALSE)</f>
        <v>1132</v>
      </c>
      <c r="F32" s="15">
        <f>VLOOKUP($D32,'ΚΛΙΜΑΚΕΣ-ΒΑΘΜΙΔΕΣ'!$A$1:$C$247,3,FALSE)</f>
        <v>24912</v>
      </c>
      <c r="G32" s="15">
        <f t="shared" si="4"/>
        <v>2076</v>
      </c>
      <c r="H32" s="15">
        <f t="shared" si="0"/>
        <v>31.14</v>
      </c>
      <c r="I32" s="15">
        <f>VLOOKUP($H$12,δεδομένα!$A$2:$E$20,2,FALSE)</f>
        <v>1.4999999999999999E-2</v>
      </c>
      <c r="J32" s="15">
        <f>VLOOKUP($H$12,δεδομένα!$A$2:$E$20,3,FALSE)</f>
        <v>27.61</v>
      </c>
      <c r="K32" s="15">
        <f t="shared" si="1"/>
        <v>266.97463799999997</v>
      </c>
      <c r="L32" s="15">
        <f>VLOOKUP($H$12,δεδομένα!$A$2:$E$20,4,FALSE)</f>
        <v>0.12670000000000001</v>
      </c>
      <c r="M32" s="15">
        <f>VLOOKUP(H$12,δεδομένα!$A$2:$E$20,5,FALSE)</f>
        <v>165.17</v>
      </c>
      <c r="N32" s="24">
        <f t="shared" si="2"/>
        <v>2374.114638</v>
      </c>
    </row>
    <row r="33" spans="1:14" x14ac:dyDescent="0.25">
      <c r="A33" s="47">
        <v>19</v>
      </c>
      <c r="B33" s="47">
        <v>12</v>
      </c>
      <c r="C33" s="25">
        <f>C32+'Α2-Α5-Α7(ΙΙ)'!$B33</f>
        <v>203</v>
      </c>
      <c r="D33" s="17" t="s">
        <v>141</v>
      </c>
      <c r="E33" s="18">
        <f>VLOOKUP($D33,'ΚΛΙΜΑΚΕΣ-ΒΑΘΜΙΔΕΣ'!$A$1:$C$247,2,FALSE)</f>
        <v>1132</v>
      </c>
      <c r="F33" s="18">
        <f>VLOOKUP($D33,'ΚΛΙΜΑΚΕΣ-ΒΑΘΜΙΔΕΣ'!$A$1:$C$247,3,FALSE)</f>
        <v>26044</v>
      </c>
      <c r="G33" s="18">
        <f t="shared" si="4"/>
        <v>2170.33</v>
      </c>
      <c r="H33" s="18">
        <f t="shared" si="0"/>
        <v>32.554949999999998</v>
      </c>
      <c r="I33" s="18">
        <f>VLOOKUP($H$12,δεδομένα!$A$2:$E$20,2,FALSE)</f>
        <v>1.4999999999999999E-2</v>
      </c>
      <c r="J33" s="18">
        <f>VLOOKUP($H$12,δεδομένα!$A$2:$E$20,3,FALSE)</f>
        <v>27.61</v>
      </c>
      <c r="K33" s="18">
        <f t="shared" si="1"/>
        <v>279.10552316500002</v>
      </c>
      <c r="L33" s="18">
        <f>VLOOKUP($H$12,δεδομένα!$A$2:$E$20,4,FALSE)</f>
        <v>0.12670000000000001</v>
      </c>
      <c r="M33" s="18">
        <f>VLOOKUP(H$12,δεδομένα!$A$2:$E$20,5,FALSE)</f>
        <v>165.17</v>
      </c>
      <c r="N33" s="20">
        <f t="shared" si="2"/>
        <v>2481.9904731650004</v>
      </c>
    </row>
    <row r="34" spans="1:14" x14ac:dyDescent="0.25">
      <c r="A34" s="49">
        <v>20</v>
      </c>
      <c r="B34" s="49">
        <v>12</v>
      </c>
      <c r="C34" s="22">
        <f>C33+'Α2-Α5-Α7(ΙΙ)'!$B34</f>
        <v>215</v>
      </c>
      <c r="D34" s="21" t="s">
        <v>142</v>
      </c>
      <c r="E34" s="15">
        <f>VLOOKUP($D34,'ΚΛΙΜΑΚΕΣ-ΒΑΘΜΙΔΕΣ'!$A$1:$C$247,2,FALSE)</f>
        <v>1132</v>
      </c>
      <c r="F34" s="15">
        <f>VLOOKUP($D34,'ΚΛΙΜΑΚΕΣ-ΒΑΘΜΙΔΕΣ'!$A$1:$C$247,3,FALSE)</f>
        <v>27176</v>
      </c>
      <c r="G34" s="15">
        <f t="shared" si="4"/>
        <v>2264.67</v>
      </c>
      <c r="H34" s="15">
        <f t="shared" si="0"/>
        <v>33.970050000000001</v>
      </c>
      <c r="I34" s="15">
        <f>VLOOKUP($H$12,δεδομένα!$A$2:$E$20,2,FALSE)</f>
        <v>1.4999999999999999E-2</v>
      </c>
      <c r="J34" s="15">
        <f>VLOOKUP($H$12,δεδομένα!$A$2:$E$20,3,FALSE)</f>
        <v>27.61</v>
      </c>
      <c r="K34" s="15">
        <f t="shared" si="1"/>
        <v>291.23769433500001</v>
      </c>
      <c r="L34" s="15">
        <f>VLOOKUP($H$12,δεδομένα!$A$2:$E$20,4,FALSE)</f>
        <v>0.12670000000000001</v>
      </c>
      <c r="M34" s="15">
        <f>VLOOKUP(H$12,δεδομένα!$A$2:$E$20,5,FALSE)</f>
        <v>165.17</v>
      </c>
      <c r="N34" s="24">
        <f t="shared" si="2"/>
        <v>2589.877744335</v>
      </c>
    </row>
    <row r="35" spans="1:14" x14ac:dyDescent="0.25">
      <c r="A35" s="47">
        <v>21</v>
      </c>
      <c r="B35" s="47">
        <v>12</v>
      </c>
      <c r="C35" s="25">
        <f>C34+'Α2-Α5-Α7(ΙΙ)'!$B35</f>
        <v>227</v>
      </c>
      <c r="D35" s="17" t="s">
        <v>143</v>
      </c>
      <c r="E35" s="18">
        <f>VLOOKUP($D35,'ΚΛΙΜΑΚΕΣ-ΒΑΘΜΙΔΕΣ'!$A$1:$C$247,2,FALSE)</f>
        <v>1132</v>
      </c>
      <c r="F35" s="18">
        <f>VLOOKUP($D35,'ΚΛΙΜΑΚΕΣ-ΒΑΘΜΙΔΕΣ'!$A$1:$C$247,3,FALSE)</f>
        <v>28308</v>
      </c>
      <c r="G35" s="18">
        <f t="shared" si="4"/>
        <v>2359</v>
      </c>
      <c r="H35" s="18">
        <f t="shared" si="0"/>
        <v>35.384999999999998</v>
      </c>
      <c r="I35" s="18">
        <f>VLOOKUP($H$12,δεδομένα!$A$2:$E$20,2,FALSE)</f>
        <v>1.4999999999999999E-2</v>
      </c>
      <c r="J35" s="18">
        <f>VLOOKUP($H$12,δεδομένα!$A$2:$E$20,3,FALSE)</f>
        <v>27.61</v>
      </c>
      <c r="K35" s="18">
        <f t="shared" si="1"/>
        <v>303.36857950000007</v>
      </c>
      <c r="L35" s="18">
        <f>VLOOKUP($H$12,δεδομένα!$A$2:$E$20,4,FALSE)</f>
        <v>0.12670000000000001</v>
      </c>
      <c r="M35" s="18">
        <f>VLOOKUP(H$12,δεδομένα!$A$2:$E$20,5,FALSE)</f>
        <v>165.17</v>
      </c>
      <c r="N35" s="20">
        <f t="shared" si="2"/>
        <v>2697.7535795000003</v>
      </c>
    </row>
    <row r="36" spans="1:14" x14ac:dyDescent="0.25">
      <c r="A36" s="49">
        <v>22</v>
      </c>
      <c r="B36" s="49">
        <v>12</v>
      </c>
      <c r="C36" s="22">
        <f>C35+'Α2-Α5-Α7(ΙΙ)'!$B36</f>
        <v>239</v>
      </c>
      <c r="D36" s="21" t="s">
        <v>144</v>
      </c>
      <c r="E36" s="15">
        <f>VLOOKUP($D36,'ΚΛΙΜΑΚΕΣ-ΒΑΘΜΙΔΕΣ'!$A$1:$C$247,2,FALSE)</f>
        <v>1132</v>
      </c>
      <c r="F36" s="15">
        <f>VLOOKUP($D36,'ΚΛΙΜΑΚΕΣ-ΒΑΘΜΙΔΕΣ'!$A$1:$C$247,3,FALSE)</f>
        <v>29440</v>
      </c>
      <c r="G36" s="15">
        <f t="shared" si="4"/>
        <v>2453.33</v>
      </c>
      <c r="H36" s="15">
        <f t="shared" si="0"/>
        <v>36.799949999999995</v>
      </c>
      <c r="I36" s="15">
        <f>VLOOKUP($H$12,δεδομένα!$A$2:$E$20,2,FALSE)</f>
        <v>1.4999999999999999E-2</v>
      </c>
      <c r="J36" s="15">
        <f>VLOOKUP($H$12,δεδομένα!$A$2:$E$20,3,FALSE)</f>
        <v>27.61</v>
      </c>
      <c r="K36" s="15">
        <f t="shared" si="1"/>
        <v>315.499464665</v>
      </c>
      <c r="L36" s="15">
        <f>VLOOKUP($H$12,δεδομένα!$A$2:$E$20,4,FALSE)</f>
        <v>0.12670000000000001</v>
      </c>
      <c r="M36" s="15">
        <f>VLOOKUP(H$12,δεδομένα!$A$2:$E$20,5,FALSE)</f>
        <v>165.17</v>
      </c>
      <c r="N36" s="24">
        <f t="shared" si="2"/>
        <v>2805.6294146649998</v>
      </c>
    </row>
    <row r="37" spans="1:14" x14ac:dyDescent="0.25">
      <c r="A37" s="47">
        <v>23</v>
      </c>
      <c r="B37" s="47">
        <v>12</v>
      </c>
      <c r="C37" s="25">
        <f>C36+'Α2-Α5-Α7(ΙΙ)'!$B37</f>
        <v>251</v>
      </c>
      <c r="D37" s="17" t="s">
        <v>145</v>
      </c>
      <c r="E37" s="18">
        <f>VLOOKUP($D37,'ΚΛΙΜΑΚΕΣ-ΒΑΘΜΙΔΕΣ'!$A$1:$C$247,2,FALSE)</f>
        <v>1132</v>
      </c>
      <c r="F37" s="18">
        <f>VLOOKUP($D37,'ΚΛΙΜΑΚΕΣ-ΒΑΘΜΙΔΕΣ'!$A$1:$C$247,3,FALSE)</f>
        <v>30572</v>
      </c>
      <c r="G37" s="18">
        <f>ROUND(F37/12,2)</f>
        <v>2547.67</v>
      </c>
      <c r="H37" s="18">
        <f t="shared" si="0"/>
        <v>38.215049999999998</v>
      </c>
      <c r="I37" s="18">
        <f>VLOOKUP($H$12,δεδομένα!$A$2:$E$20,2,FALSE)</f>
        <v>1.4999999999999999E-2</v>
      </c>
      <c r="J37" s="18">
        <f>VLOOKUP($H$12,δεδομένα!$A$2:$E$20,3,FALSE)</f>
        <v>27.61</v>
      </c>
      <c r="K37" s="18">
        <f t="shared" si="1"/>
        <v>327.631635835</v>
      </c>
      <c r="L37" s="18">
        <f>VLOOKUP($H$12,δεδομένα!$A$2:$E$20,4,FALSE)</f>
        <v>0.12670000000000001</v>
      </c>
      <c r="M37" s="18">
        <f>VLOOKUP(H$12,δεδομένα!$A$2:$E$20,5,FALSE)</f>
        <v>165.17</v>
      </c>
      <c r="N37" s="20">
        <f t="shared" si="2"/>
        <v>2913.5166858349999</v>
      </c>
    </row>
    <row r="38" spans="1:14" x14ac:dyDescent="0.25">
      <c r="A38" s="49">
        <v>24</v>
      </c>
      <c r="B38" s="49">
        <v>12</v>
      </c>
      <c r="C38" s="22">
        <f>C37+'Α2-Α5-Α7(ΙΙ)'!$B38</f>
        <v>263</v>
      </c>
      <c r="D38" s="21" t="s">
        <v>146</v>
      </c>
      <c r="E38" s="15">
        <f>VLOOKUP($D38,'ΚΛΙΜΑΚΕΣ-ΒΑΘΜΙΔΕΣ'!$A$1:$C$247,2,FALSE)</f>
        <v>1132</v>
      </c>
      <c r="F38" s="15">
        <f>VLOOKUP($D38,'ΚΛΙΜΑΚΕΣ-ΒΑΘΜΙΔΕΣ'!$A$1:$C$247,3,FALSE)</f>
        <v>31704</v>
      </c>
      <c r="G38" s="15">
        <f t="shared" ref="G38:G42" si="5">ROUND(F38/12,2)</f>
        <v>2642</v>
      </c>
      <c r="H38" s="15">
        <f t="shared" si="0"/>
        <v>39.629999999999995</v>
      </c>
      <c r="I38" s="15">
        <f>VLOOKUP($H$12,δεδομένα!$A$2:$E$20,2,FALSE)</f>
        <v>1.4999999999999999E-2</v>
      </c>
      <c r="J38" s="15">
        <f>VLOOKUP($H$12,δεδομένα!$A$2:$E$20,3,FALSE)</f>
        <v>27.61</v>
      </c>
      <c r="K38" s="15">
        <f t="shared" si="1"/>
        <v>339.76252100000005</v>
      </c>
      <c r="L38" s="15">
        <f>VLOOKUP($H$12,δεδομένα!$A$2:$E$20,4,FALSE)</f>
        <v>0.12670000000000001</v>
      </c>
      <c r="M38" s="15">
        <f>VLOOKUP(H$12,δεδομένα!$A$2:$E$20,5,FALSE)</f>
        <v>165.17</v>
      </c>
      <c r="N38" s="24">
        <f t="shared" si="2"/>
        <v>3021.3925210000002</v>
      </c>
    </row>
    <row r="39" spans="1:14" x14ac:dyDescent="0.25">
      <c r="A39" s="47">
        <v>25</v>
      </c>
      <c r="B39" s="47">
        <v>12</v>
      </c>
      <c r="C39" s="25">
        <f>C38+'Α2-Α5-Α7(ΙΙ)'!$B39</f>
        <v>275</v>
      </c>
      <c r="D39" s="17" t="s">
        <v>147</v>
      </c>
      <c r="E39" s="18">
        <f>VLOOKUP($D39,'ΚΛΙΜΑΚΕΣ-ΒΑΘΜΙΔΕΣ'!$A$1:$C$247,2,FALSE)</f>
        <v>1132</v>
      </c>
      <c r="F39" s="18">
        <f>VLOOKUP($D39,'ΚΛΙΜΑΚΕΣ-ΒΑΘΜΙΔΕΣ'!$A$1:$C$247,3,FALSE)</f>
        <v>32836</v>
      </c>
      <c r="G39" s="18">
        <f t="shared" si="5"/>
        <v>2736.33</v>
      </c>
      <c r="H39" s="18">
        <f t="shared" si="0"/>
        <v>41.04495</v>
      </c>
      <c r="I39" s="18">
        <f>VLOOKUP($H$12,δεδομένα!$A$2:$E$20,2,FALSE)</f>
        <v>1.4999999999999999E-2</v>
      </c>
      <c r="J39" s="18">
        <f>VLOOKUP($H$12,δεδομένα!$A$2:$E$20,3,FALSE)</f>
        <v>27.61</v>
      </c>
      <c r="K39" s="18">
        <f t="shared" si="1"/>
        <v>351.89340616499999</v>
      </c>
      <c r="L39" s="18">
        <f>VLOOKUP($H$12,δεδομένα!$A$2:$E$20,4,FALSE)</f>
        <v>0.12670000000000001</v>
      </c>
      <c r="M39" s="18">
        <f>VLOOKUP(H$12,δεδομένα!$A$2:$E$20,5,FALSE)</f>
        <v>165.17</v>
      </c>
      <c r="N39" s="20">
        <f t="shared" si="2"/>
        <v>3129.2683561650001</v>
      </c>
    </row>
    <row r="40" spans="1:14" x14ac:dyDescent="0.25">
      <c r="A40" s="49">
        <v>26</v>
      </c>
      <c r="B40" s="49">
        <v>12</v>
      </c>
      <c r="C40" s="22">
        <f>C39+'Α2-Α5-Α7(ΙΙ)'!$B40</f>
        <v>287</v>
      </c>
      <c r="D40" s="21" t="s">
        <v>148</v>
      </c>
      <c r="E40" s="15">
        <f>VLOOKUP($D40,'ΚΛΙΜΑΚΕΣ-ΒΑΘΜΙΔΕΣ'!$A$1:$C$247,2,FALSE)</f>
        <v>1132</v>
      </c>
      <c r="F40" s="15">
        <f>VLOOKUP($D40,'ΚΛΙΜΑΚΕΣ-ΒΑΘΜΙΔΕΣ'!$A$1:$C$247,3,FALSE)</f>
        <v>33968</v>
      </c>
      <c r="G40" s="15">
        <f t="shared" si="5"/>
        <v>2830.67</v>
      </c>
      <c r="H40" s="15">
        <f t="shared" si="0"/>
        <v>42.460050000000003</v>
      </c>
      <c r="I40" s="15">
        <f>VLOOKUP($H$12,δεδομένα!$A$2:$E$20,2,FALSE)</f>
        <v>1.4999999999999999E-2</v>
      </c>
      <c r="J40" s="15">
        <f>VLOOKUP($H$12,δεδομένα!$A$2:$E$20,3,FALSE)</f>
        <v>27.61</v>
      </c>
      <c r="K40" s="15">
        <f t="shared" si="1"/>
        <v>364.02557733500004</v>
      </c>
      <c r="L40" s="15">
        <f>VLOOKUP($H$12,δεδομένα!$A$2:$E$20,4,FALSE)</f>
        <v>0.12670000000000001</v>
      </c>
      <c r="M40" s="15">
        <f>VLOOKUP(H$12,δεδομένα!$A$2:$E$20,5,FALSE)</f>
        <v>165.17</v>
      </c>
      <c r="N40" s="24">
        <f t="shared" si="2"/>
        <v>3237.1556273350002</v>
      </c>
    </row>
    <row r="41" spans="1:14" x14ac:dyDescent="0.25">
      <c r="A41" s="47">
        <v>27</v>
      </c>
      <c r="B41" s="47">
        <v>12</v>
      </c>
      <c r="C41" s="25">
        <f>C40+'Α2-Α5-Α7(ΙΙ)'!$B41</f>
        <v>299</v>
      </c>
      <c r="D41" s="17" t="s">
        <v>149</v>
      </c>
      <c r="E41" s="18">
        <f>VLOOKUP($D41,'ΚΛΙΜΑΚΕΣ-ΒΑΘΜΙΔΕΣ'!$A$1:$C$247,2,FALSE)</f>
        <v>1132</v>
      </c>
      <c r="F41" s="18">
        <f>VLOOKUP($D41,'ΚΛΙΜΑΚΕΣ-ΒΑΘΜΙΔΕΣ'!$A$1:$C$247,3,FALSE)</f>
        <v>35100</v>
      </c>
      <c r="G41" s="18">
        <f t="shared" si="5"/>
        <v>2925</v>
      </c>
      <c r="H41" s="18">
        <f t="shared" si="0"/>
        <v>43.875</v>
      </c>
      <c r="I41" s="18">
        <f>VLOOKUP($H$12,δεδομένα!$A$2:$E$20,2,FALSE)</f>
        <v>1.4999999999999999E-2</v>
      </c>
      <c r="J41" s="18">
        <f>VLOOKUP($H$12,δεδομένα!$A$2:$E$20,3,FALSE)</f>
        <v>27.61</v>
      </c>
      <c r="K41" s="18">
        <f t="shared" si="1"/>
        <v>376.15646250000003</v>
      </c>
      <c r="L41" s="18">
        <f>VLOOKUP($H$12,δεδομένα!$A$2:$E$20,4,FALSE)</f>
        <v>0.12670000000000001</v>
      </c>
      <c r="M41" s="18">
        <f>VLOOKUP(H$12,δεδομένα!$A$2:$E$20,5,FALSE)</f>
        <v>165.17</v>
      </c>
      <c r="N41" s="20">
        <f t="shared" si="2"/>
        <v>3345.0314625000001</v>
      </c>
    </row>
    <row r="42" spans="1:14" x14ac:dyDescent="0.25">
      <c r="A42" s="52">
        <v>28</v>
      </c>
      <c r="B42" s="52">
        <v>12</v>
      </c>
      <c r="C42" s="27">
        <f>C41+'Α2-Α5-Α7(ΙΙ)'!$B42</f>
        <v>311</v>
      </c>
      <c r="D42" s="26" t="s">
        <v>150</v>
      </c>
      <c r="E42" s="28" t="str">
        <f>VLOOKUP($D42,'ΚΛΙΜΑΚΕΣ-ΒΑΘΜΙΔΕΣ'!$A$1:$C$247,2,FALSE)</f>
        <v>top</v>
      </c>
      <c r="F42" s="28">
        <f>VLOOKUP($D42,'ΚΛΙΜΑΚΕΣ-ΒΑΘΜΙΔΕΣ'!$A$1:$C$247,3,FALSE)</f>
        <v>36232</v>
      </c>
      <c r="G42" s="28">
        <f t="shared" si="5"/>
        <v>3019.33</v>
      </c>
      <c r="H42" s="28">
        <f t="shared" si="0"/>
        <v>45.289949999999997</v>
      </c>
      <c r="I42" s="28">
        <f>VLOOKUP($H$12,δεδομένα!$A$2:$E$20,2,FALSE)</f>
        <v>1.4999999999999999E-2</v>
      </c>
      <c r="J42" s="28">
        <f>VLOOKUP($H$12,δεδομένα!$A$2:$E$20,3,FALSE)</f>
        <v>27.61</v>
      </c>
      <c r="K42" s="28">
        <f t="shared" si="1"/>
        <v>388.28734766499997</v>
      </c>
      <c r="L42" s="28">
        <f>VLOOKUP($H$12,δεδομένα!$A$2:$E$20,4,FALSE)</f>
        <v>0.12670000000000001</v>
      </c>
      <c r="M42" s="28">
        <f>VLOOKUP(H$12,δεδομένα!$A$2:$E$20,5,FALSE)</f>
        <v>165.17</v>
      </c>
      <c r="N42" s="29">
        <f t="shared" si="2"/>
        <v>3452.9072976649995</v>
      </c>
    </row>
    <row r="43" spans="1:14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ht="26.4" hidden="1" x14ac:dyDescent="0.25">
      <c r="A45" s="36"/>
      <c r="B45" s="41" t="str">
        <f>D22</f>
        <v>Α5/1η</v>
      </c>
      <c r="C45" s="41" t="str">
        <f>D21</f>
        <v>Α2/7η</v>
      </c>
      <c r="D45" s="42" t="s">
        <v>343</v>
      </c>
      <c r="E45" s="43" t="s">
        <v>344</v>
      </c>
      <c r="F45" s="44" t="s">
        <v>345</v>
      </c>
      <c r="G45" s="36"/>
      <c r="H45" s="36"/>
      <c r="I45" s="36"/>
      <c r="J45" s="36"/>
      <c r="K45" s="36"/>
      <c r="L45" s="36"/>
      <c r="M45" s="36"/>
      <c r="N45" s="36"/>
    </row>
    <row r="46" spans="1:14" hidden="1" x14ac:dyDescent="0.25">
      <c r="A46" s="36"/>
      <c r="B46" s="45">
        <f>F22</f>
        <v>16196</v>
      </c>
      <c r="C46" s="45">
        <f>F21</f>
        <v>16060</v>
      </c>
      <c r="D46" s="45">
        <f>+B46-C46</f>
        <v>136</v>
      </c>
      <c r="E46" s="45">
        <f>E21</f>
        <v>379</v>
      </c>
      <c r="F46" s="36">
        <f>D46/E46*12</f>
        <v>4.3060686015831138</v>
      </c>
      <c r="G46" s="43">
        <f>ROUND(F46,0)</f>
        <v>4</v>
      </c>
      <c r="H46" s="36"/>
      <c r="I46" s="36"/>
      <c r="J46" s="36"/>
      <c r="K46" s="36"/>
      <c r="L46" s="36"/>
      <c r="M46" s="36"/>
      <c r="N46" s="36"/>
    </row>
    <row r="47" spans="1:14" hidden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4" hidden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1:14" ht="26.4" hidden="1" x14ac:dyDescent="0.25">
      <c r="A49" s="36"/>
      <c r="B49" s="41" t="str">
        <f>D30</f>
        <v>Α7(ii)/1η</v>
      </c>
      <c r="C49" s="41" t="str">
        <f>D29</f>
        <v>Α5/8η</v>
      </c>
      <c r="D49" s="42" t="s">
        <v>343</v>
      </c>
      <c r="E49" s="43" t="s">
        <v>344</v>
      </c>
      <c r="F49" s="44" t="s">
        <v>345</v>
      </c>
      <c r="G49" s="36"/>
      <c r="H49" s="36"/>
      <c r="I49" s="36"/>
      <c r="J49" s="36"/>
      <c r="K49" s="36"/>
      <c r="L49" s="36"/>
      <c r="M49" s="36"/>
      <c r="N49" s="36"/>
    </row>
    <row r="50" spans="1:14" hidden="1" x14ac:dyDescent="0.25">
      <c r="A50" s="36"/>
      <c r="B50" s="45">
        <f>F30</f>
        <v>22648</v>
      </c>
      <c r="C50" s="45">
        <f>F29</f>
        <v>22052</v>
      </c>
      <c r="D50" s="45">
        <f>+B50-C50</f>
        <v>596</v>
      </c>
      <c r="E50" s="45">
        <f>E40</f>
        <v>1132</v>
      </c>
      <c r="F50" s="36">
        <f>D50/E50*12</f>
        <v>6.3180212014134272</v>
      </c>
      <c r="G50" s="43">
        <f>ROUNDUP(F50,0)</f>
        <v>7</v>
      </c>
      <c r="H50" s="36"/>
      <c r="I50" s="36"/>
      <c r="J50" s="36"/>
      <c r="K50" s="36"/>
      <c r="L50" s="36"/>
      <c r="M50" s="36"/>
      <c r="N50" s="36"/>
    </row>
    <row r="51" spans="1:14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</row>
    <row r="53" spans="1:14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</row>
    <row r="54" spans="1:14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1:14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</sheetData>
  <sheetProtection algorithmName="SHA-512" hashValue="V1TaDDD2NU6SrgobLjZNJjSqD/MKc/ux2g1S6EqJP75Jmu2klSqT4S1umaK1Xl9tlIgwGiJl6nG1bWHCY7XSiA==" saltValue="1ppWjObqetL6MatmUZIZZg==" spinCount="100000" sheet="1" objects="1" scenarios="1"/>
  <mergeCells count="2">
    <mergeCell ref="H11:K11"/>
    <mergeCell ref="H12:K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7DBB0B-4B5E-487D-8308-C3B1F4A699EF}">
          <x14:formula1>
            <xm:f>'ΚΛΙΜΑΚΕΣ-ΒΑΘΜΙΔΕΣ'!$A$1:$A$247</xm:f>
          </x14:formula1>
          <xm:sqref>D15:D42</xm:sqref>
        </x14:dataValidation>
        <x14:dataValidation type="list" allowBlank="1" showInputMessage="1" showErrorMessage="1" xr:uid="{78210F4D-69D4-49DC-8078-F84A07E259D7}">
          <x14:formula1>
            <xm:f>δεδομένα!$A$2:$A$20</xm:f>
          </x14:formula1>
          <xm:sqref>H12:K12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880C-0ED8-4B75-AD45-F4957E7ED99E}">
  <dimension ref="A1:N41"/>
  <sheetViews>
    <sheetView zoomScale="99" zoomScaleNormal="99" workbookViewId="0">
      <selection activeCell="P22" sqref="P22"/>
    </sheetView>
  </sheetViews>
  <sheetFormatPr defaultRowHeight="13.2" x14ac:dyDescent="0.25"/>
  <cols>
    <col min="1" max="1" width="6.33203125" customWidth="1"/>
    <col min="2" max="2" width="12.88671875" customWidth="1"/>
    <col min="3" max="3" width="15.6640625" customWidth="1"/>
    <col min="4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19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6"/>
      <c r="C5" s="36"/>
      <c r="D5" s="36"/>
      <c r="E5" s="36"/>
      <c r="F5" s="36"/>
      <c r="G5" s="36"/>
      <c r="H5" s="78" t="s">
        <v>355</v>
      </c>
      <c r="I5" s="78"/>
      <c r="J5" s="78"/>
      <c r="K5" s="78"/>
      <c r="L5" s="36"/>
      <c r="M5" s="36"/>
      <c r="N5" s="36"/>
    </row>
    <row r="6" spans="1:14" x14ac:dyDescent="0.25">
      <c r="A6" s="35" t="s">
        <v>321</v>
      </c>
      <c r="B6" s="39"/>
      <c r="C6" s="39"/>
      <c r="D6" s="36"/>
      <c r="E6" s="36"/>
      <c r="F6" s="36"/>
      <c r="G6" s="35" t="s">
        <v>336</v>
      </c>
      <c r="H6" s="79" t="s">
        <v>363</v>
      </c>
      <c r="I6" s="80"/>
      <c r="J6" s="80"/>
      <c r="K6" s="81"/>
      <c r="L6" s="36"/>
      <c r="M6" s="36"/>
      <c r="N6" s="36"/>
    </row>
    <row r="7" spans="1:14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52.8" x14ac:dyDescent="0.25">
      <c r="A8" s="16" t="s">
        <v>30</v>
      </c>
      <c r="B8" s="13" t="s">
        <v>33</v>
      </c>
      <c r="C8" s="13" t="s">
        <v>320</v>
      </c>
      <c r="D8" s="13" t="s">
        <v>34</v>
      </c>
      <c r="E8" s="13" t="s">
        <v>283</v>
      </c>
      <c r="F8" s="13" t="s">
        <v>31</v>
      </c>
      <c r="G8" s="13" t="s">
        <v>32</v>
      </c>
      <c r="H8" s="13" t="s">
        <v>356</v>
      </c>
      <c r="I8" s="13" t="s">
        <v>323</v>
      </c>
      <c r="J8" s="13" t="s">
        <v>334</v>
      </c>
      <c r="K8" s="13" t="s">
        <v>357</v>
      </c>
      <c r="L8" s="13" t="s">
        <v>359</v>
      </c>
      <c r="M8" s="13" t="s">
        <v>360</v>
      </c>
      <c r="N8" s="14" t="s">
        <v>358</v>
      </c>
    </row>
    <row r="9" spans="1:14" x14ac:dyDescent="0.25">
      <c r="A9" s="47">
        <v>1</v>
      </c>
      <c r="B9" s="47"/>
      <c r="C9" s="17"/>
      <c r="D9" s="17" t="str">
        <f>'ΚΛΙΜΑΚΕΣ-ΒΑΘΜΙΔΕΣ'!A1</f>
        <v>A1/1η</v>
      </c>
      <c r="E9" s="18">
        <f>VLOOKUP($D9,'ΚΛΙΜΑΚΕΣ-ΒΑΘΜΙΔΕΣ'!$A$1:$C$247,2,FALSE)</f>
        <v>73</v>
      </c>
      <c r="F9" s="18">
        <f>VLOOKUP($D9,'ΚΛΙΜΑΚΕΣ-ΒΑΘΜΙΔΕΣ'!$A$1:$C$247,3,FALSE)</f>
        <v>15051</v>
      </c>
      <c r="G9" s="18">
        <f>ROUND(F9/12,2)</f>
        <v>1254.25</v>
      </c>
      <c r="H9" s="18">
        <f t="shared" ref="H9:H35" si="0">IF((G9*I9)&gt;J9,G9*I9,J9)</f>
        <v>27.61</v>
      </c>
      <c r="I9" s="48">
        <f>VLOOKUP($H$6,δεδομένα!$A$2:$E$20,2,FALSE)</f>
        <v>1.4999999999999999E-2</v>
      </c>
      <c r="J9" s="18">
        <f>VLOOKUP($H$6,δεδομένα!$A$2:$E$20,3,FALSE)</f>
        <v>27.61</v>
      </c>
      <c r="K9" s="18">
        <f t="shared" ref="K9:K35" si="1">IF((G9+H9)*L9&gt;M9,(G9+H9)*L9,M9)</f>
        <v>165.17</v>
      </c>
      <c r="L9" s="48">
        <f>VLOOKUP($H$6,δεδομένα!$A$2:$E$20,4,FALSE)</f>
        <v>0.12670000000000001</v>
      </c>
      <c r="M9" s="18">
        <f>VLOOKUP(H$6,δεδομένα!$A$2:$E$20,5,FALSE)</f>
        <v>165.17</v>
      </c>
      <c r="N9" s="20">
        <f t="shared" ref="N9:N35" si="2">G9+H9+K9</f>
        <v>1447.03</v>
      </c>
    </row>
    <row r="10" spans="1:14" x14ac:dyDescent="0.25">
      <c r="A10" s="49">
        <v>2</v>
      </c>
      <c r="B10" s="49">
        <v>12</v>
      </c>
      <c r="C10" s="22">
        <v>12</v>
      </c>
      <c r="D10" s="21" t="str">
        <f>'ΚΛΙΜΑΚΕΣ-ΒΑΘΜΙΔΕΣ'!A2</f>
        <v>A1/2η</v>
      </c>
      <c r="E10" s="15">
        <f>VLOOKUP($D10,'ΚΛΙΜΑΚΕΣ-ΒΑΘΜΙΔΕΣ'!$A$1:$C$247,2,FALSE)</f>
        <v>73</v>
      </c>
      <c r="F10" s="15">
        <f>VLOOKUP($D10,'ΚΛΙΜΑΚΕΣ-ΒΑΘΜΙΔΕΣ'!$A$1:$C$247,3,FALSE)</f>
        <v>15124</v>
      </c>
      <c r="G10" s="15">
        <f t="shared" ref="G10:G18" si="3">ROUND(F10/12,2)</f>
        <v>1260.33</v>
      </c>
      <c r="H10" s="15">
        <f t="shared" si="0"/>
        <v>27.61</v>
      </c>
      <c r="I10" s="15">
        <f>VLOOKUP($H$6,δεδομένα!$A$2:$E$20,2,FALSE)</f>
        <v>1.4999999999999999E-2</v>
      </c>
      <c r="J10" s="15">
        <f>VLOOKUP($H$6,δεδομένα!$A$2:$E$20,3,FALSE)</f>
        <v>27.61</v>
      </c>
      <c r="K10" s="15">
        <f t="shared" si="1"/>
        <v>165.17</v>
      </c>
      <c r="L10" s="15">
        <f>VLOOKUP($H$6,δεδομένα!$A$2:$E$20,4,FALSE)</f>
        <v>0.12670000000000001</v>
      </c>
      <c r="M10" s="15">
        <f>VLOOKUP(H$6,δεδομένα!$A$2:$E$20,5,FALSE)</f>
        <v>165.17</v>
      </c>
      <c r="N10" s="24">
        <f t="shared" si="2"/>
        <v>1453.11</v>
      </c>
    </row>
    <row r="11" spans="1:14" x14ac:dyDescent="0.25">
      <c r="A11" s="47">
        <v>3</v>
      </c>
      <c r="B11" s="47">
        <v>12</v>
      </c>
      <c r="C11" s="25">
        <f>C10+'Α1-A2-Α5(ΙΙ)'!$B11</f>
        <v>24</v>
      </c>
      <c r="D11" s="17" t="str">
        <f>'ΚΛΙΜΑΚΕΣ-ΒΑΘΜΙΔΕΣ'!A3</f>
        <v>Α1/3η</v>
      </c>
      <c r="E11" s="18">
        <f>VLOOKUP($D11,'ΚΛΙΜΑΚΕΣ-ΒΑΘΜΙΔΕΣ'!$A$1:$C$247,2,FALSE)</f>
        <v>73</v>
      </c>
      <c r="F11" s="18">
        <f>VLOOKUP($D11,'ΚΛΙΜΑΚΕΣ-ΒΑΘΜΙΔΕΣ'!$A$1:$C$247,3,FALSE)</f>
        <v>15197</v>
      </c>
      <c r="G11" s="18">
        <f t="shared" si="3"/>
        <v>1266.42</v>
      </c>
      <c r="H11" s="18">
        <f t="shared" si="0"/>
        <v>27.61</v>
      </c>
      <c r="I11" s="18">
        <f>VLOOKUP($H$6,δεδομένα!$A$2:$E$20,2,FALSE)</f>
        <v>1.4999999999999999E-2</v>
      </c>
      <c r="J11" s="18">
        <f>VLOOKUP($H$6,δεδομένα!$A$2:$E$20,3,FALSE)</f>
        <v>27.61</v>
      </c>
      <c r="K11" s="18">
        <f t="shared" si="1"/>
        <v>165.17</v>
      </c>
      <c r="L11" s="18">
        <f>VLOOKUP($H$6,δεδομένα!$A$2:$E$20,4,FALSE)</f>
        <v>0.12670000000000001</v>
      </c>
      <c r="M11" s="18">
        <f>VLOOKUP(H$6,δεδομένα!$A$2:$E$20,5,FALSE)</f>
        <v>165.17</v>
      </c>
      <c r="N11" s="20">
        <f t="shared" si="2"/>
        <v>1459.2</v>
      </c>
    </row>
    <row r="12" spans="1:14" x14ac:dyDescent="0.25">
      <c r="A12" s="49">
        <v>4</v>
      </c>
      <c r="B12" s="49">
        <v>12</v>
      </c>
      <c r="C12" s="22">
        <f>C11+'Α1-A2-Α5(ΙΙ)'!$B12</f>
        <v>36</v>
      </c>
      <c r="D12" s="21" t="str">
        <f>'ΚΛΙΜΑΚΕΣ-ΒΑΘΜΙΔΕΣ'!A4</f>
        <v>Α1/4η</v>
      </c>
      <c r="E12" s="15">
        <f>VLOOKUP($D12,'ΚΛΙΜΑΚΕΣ-ΒΑΘΜΙΔΕΣ'!$A$1:$C$247,2,FALSE)</f>
        <v>73</v>
      </c>
      <c r="F12" s="15">
        <f>VLOOKUP($D12,'ΚΛΙΜΑΚΕΣ-ΒΑΘΜΙΔΕΣ'!$A$1:$C$247,3,FALSE)</f>
        <v>15270</v>
      </c>
      <c r="G12" s="15">
        <f t="shared" si="3"/>
        <v>1272.5</v>
      </c>
      <c r="H12" s="15">
        <f t="shared" si="0"/>
        <v>27.61</v>
      </c>
      <c r="I12" s="15">
        <f>VLOOKUP($H$6,δεδομένα!$A$2:$E$20,2,FALSE)</f>
        <v>1.4999999999999999E-2</v>
      </c>
      <c r="J12" s="15">
        <f>VLOOKUP($H$6,δεδομένα!$A$2:$E$20,3,FALSE)</f>
        <v>27.61</v>
      </c>
      <c r="K12" s="15">
        <f t="shared" si="1"/>
        <v>165.17</v>
      </c>
      <c r="L12" s="15">
        <f>VLOOKUP($H$6,δεδομένα!$A$2:$E$20,4,FALSE)</f>
        <v>0.12670000000000001</v>
      </c>
      <c r="M12" s="15">
        <f>VLOOKUP(H$6,δεδομένα!$A$2:$E$20,5,FALSE)</f>
        <v>165.17</v>
      </c>
      <c r="N12" s="24">
        <f t="shared" si="2"/>
        <v>1465.28</v>
      </c>
    </row>
    <row r="13" spans="1:14" x14ac:dyDescent="0.25">
      <c r="A13" s="47">
        <v>5</v>
      </c>
      <c r="B13" s="47">
        <v>12</v>
      </c>
      <c r="C13" s="25">
        <f>C12+'Α1-A2-Α5(ΙΙ)'!$B13</f>
        <v>48</v>
      </c>
      <c r="D13" s="17" t="str">
        <f>'ΚΛΙΜΑΚΕΣ-ΒΑΘΜΙΔΕΣ'!A5</f>
        <v>Α1/5η</v>
      </c>
      <c r="E13" s="18">
        <f>VLOOKUP($D13,'ΚΛΙΜΑΚΕΣ-ΒΑΘΜΙΔΕΣ'!$A$1:$C$247,2,FALSE)</f>
        <v>75</v>
      </c>
      <c r="F13" s="18">
        <f>VLOOKUP($D13,'ΚΛΙΜΑΚΕΣ-ΒΑΘΜΙΔΕΣ'!$A$1:$C$247,3,FALSE)</f>
        <v>15343</v>
      </c>
      <c r="G13" s="18">
        <f t="shared" si="3"/>
        <v>1278.58</v>
      </c>
      <c r="H13" s="18">
        <f t="shared" si="0"/>
        <v>27.61</v>
      </c>
      <c r="I13" s="18">
        <f>VLOOKUP($H$6,δεδομένα!$A$2:$E$20,2,FALSE)</f>
        <v>1.4999999999999999E-2</v>
      </c>
      <c r="J13" s="18">
        <f>VLOOKUP($H$6,δεδομένα!$A$2:$E$20,3,FALSE)</f>
        <v>27.61</v>
      </c>
      <c r="K13" s="18">
        <f t="shared" si="1"/>
        <v>165.49427299999999</v>
      </c>
      <c r="L13" s="18">
        <f>VLOOKUP($H$6,δεδομένα!$A$2:$E$20,4,FALSE)</f>
        <v>0.12670000000000001</v>
      </c>
      <c r="M13" s="18">
        <f>VLOOKUP(H$6,δεδομένα!$A$2:$E$20,5,FALSE)</f>
        <v>165.17</v>
      </c>
      <c r="N13" s="20">
        <f t="shared" si="2"/>
        <v>1471.6842729999998</v>
      </c>
    </row>
    <row r="14" spans="1:14" x14ac:dyDescent="0.25">
      <c r="A14" s="49">
        <v>6</v>
      </c>
      <c r="B14" s="49">
        <v>12</v>
      </c>
      <c r="C14" s="22">
        <f>C13+'Α1-A2-Α5(ΙΙ)'!$B14</f>
        <v>60</v>
      </c>
      <c r="D14" s="21" t="str">
        <f>'ΚΛΙΜΑΚΕΣ-ΒΑΘΜΙΔΕΣ'!A6</f>
        <v>Α1/6η</v>
      </c>
      <c r="E14" s="15">
        <f>VLOOKUP($D14,'ΚΛΙΜΑΚΕΣ-ΒΑΘΜΙΔΕΣ'!$A$1:$C$247,2,FALSE)</f>
        <v>93</v>
      </c>
      <c r="F14" s="15">
        <f>VLOOKUP($D14,'ΚΛΙΜΑΚΕΣ-ΒΑΘΜΙΔΕΣ'!$A$1:$C$247,3,FALSE)</f>
        <v>15418</v>
      </c>
      <c r="G14" s="15">
        <f t="shared" si="3"/>
        <v>1284.83</v>
      </c>
      <c r="H14" s="15">
        <f t="shared" si="0"/>
        <v>27.61</v>
      </c>
      <c r="I14" s="15">
        <f>VLOOKUP($H$6,δεδομένα!$A$2:$E$20,2,FALSE)</f>
        <v>1.4999999999999999E-2</v>
      </c>
      <c r="J14" s="15">
        <f>VLOOKUP($H$6,δεδομένα!$A$2:$E$20,3,FALSE)</f>
        <v>27.61</v>
      </c>
      <c r="K14" s="15">
        <f t="shared" si="1"/>
        <v>166.286148</v>
      </c>
      <c r="L14" s="15">
        <f>VLOOKUP($H$6,δεδομένα!$A$2:$E$20,4,FALSE)</f>
        <v>0.12670000000000001</v>
      </c>
      <c r="M14" s="15">
        <f>VLOOKUP(H$6,δεδομένα!$A$2:$E$20,5,FALSE)</f>
        <v>165.17</v>
      </c>
      <c r="N14" s="24">
        <f t="shared" si="2"/>
        <v>1478.7261479999997</v>
      </c>
    </row>
    <row r="15" spans="1:14" x14ac:dyDescent="0.25">
      <c r="A15" s="47">
        <v>7</v>
      </c>
      <c r="B15" s="47">
        <v>12</v>
      </c>
      <c r="C15" s="25">
        <f>C14+'Α1-A2-Α5(ΙΙ)'!$B15</f>
        <v>72</v>
      </c>
      <c r="D15" s="17" t="str">
        <f>'ΚΛΙΜΑΚΕΣ-ΒΑΘΜΙΔΕΣ'!A7</f>
        <v>Α1/7η</v>
      </c>
      <c r="E15" s="18">
        <f>VLOOKUP($D15,'ΚΛΙΜΑΚΕΣ-ΒΑΘΜΙΔΕΣ'!$A$1:$C$247,2,FALSE)</f>
        <v>162</v>
      </c>
      <c r="F15" s="18">
        <f>VLOOKUP($D15,'ΚΛΙΜΑΚΕΣ-ΒΑΘΜΙΔΕΣ'!$A$1:$C$247,3,FALSE)</f>
        <v>15511</v>
      </c>
      <c r="G15" s="18">
        <f t="shared" si="3"/>
        <v>1292.58</v>
      </c>
      <c r="H15" s="18">
        <f t="shared" si="0"/>
        <v>27.61</v>
      </c>
      <c r="I15" s="18">
        <f>VLOOKUP($H$6,δεδομένα!$A$2:$E$20,2,FALSE)</f>
        <v>1.4999999999999999E-2</v>
      </c>
      <c r="J15" s="18">
        <f>VLOOKUP($H$6,δεδομένα!$A$2:$E$20,3,FALSE)</f>
        <v>27.61</v>
      </c>
      <c r="K15" s="18">
        <f t="shared" si="1"/>
        <v>167.26807299999999</v>
      </c>
      <c r="L15" s="18">
        <f>VLOOKUP($H$6,δεδομένα!$A$2:$E$20,4,FALSE)</f>
        <v>0.12670000000000001</v>
      </c>
      <c r="M15" s="18">
        <f>VLOOKUP(H$6,δεδομένα!$A$2:$E$20,5,FALSE)</f>
        <v>165.17</v>
      </c>
      <c r="N15" s="20">
        <f t="shared" si="2"/>
        <v>1487.4580729999998</v>
      </c>
    </row>
    <row r="16" spans="1:14" x14ac:dyDescent="0.25">
      <c r="A16" s="49">
        <v>8</v>
      </c>
      <c r="B16" s="49">
        <v>12</v>
      </c>
      <c r="C16" s="22">
        <f>C15+'Α1-A2-Α5(ΙΙ)'!$B16</f>
        <v>84</v>
      </c>
      <c r="D16" s="21" t="str">
        <f>'ΚΛΙΜΑΚΕΣ-ΒΑΘΜΙΔΕΣ'!A8</f>
        <v>Α1/8η</v>
      </c>
      <c r="E16" s="15">
        <f>VLOOKUP($D16,'ΚΛΙΜΑΚΕΣ-ΒΑΘΜΙΔΕΣ'!$A$1:$C$247,2,FALSE)</f>
        <v>302</v>
      </c>
      <c r="F16" s="15">
        <f>VLOOKUP($D16,'ΚΛΙΜΑΚΕΣ-ΒΑΘΜΙΔΕΣ'!$A$1:$C$247,3,FALSE)</f>
        <v>15673</v>
      </c>
      <c r="G16" s="15">
        <f t="shared" si="3"/>
        <v>1306.08</v>
      </c>
      <c r="H16" s="15">
        <f t="shared" si="0"/>
        <v>27.61</v>
      </c>
      <c r="I16" s="15">
        <f>VLOOKUP($H$6,δεδομένα!$A$2:$E$20,2,FALSE)</f>
        <v>1.4999999999999999E-2</v>
      </c>
      <c r="J16" s="15">
        <f>VLOOKUP($H$6,δεδομένα!$A$2:$E$20,3,FALSE)</f>
        <v>27.61</v>
      </c>
      <c r="K16" s="15">
        <f t="shared" si="1"/>
        <v>168.978523</v>
      </c>
      <c r="L16" s="15">
        <f>VLOOKUP($H$6,δεδομένα!$A$2:$E$20,4,FALSE)</f>
        <v>0.12670000000000001</v>
      </c>
      <c r="M16" s="15">
        <f>VLOOKUP(H$6,δεδομένα!$A$2:$E$20,5,FALSE)</f>
        <v>165.17</v>
      </c>
      <c r="N16" s="24">
        <f t="shared" si="2"/>
        <v>1502.6685229999998</v>
      </c>
    </row>
    <row r="17" spans="1:14" x14ac:dyDescent="0.25">
      <c r="A17" s="47">
        <v>9</v>
      </c>
      <c r="B17" s="47">
        <v>12</v>
      </c>
      <c r="C17" s="25">
        <f>C16+'Α1-A2-Α5(ΙΙ)'!$B17</f>
        <v>96</v>
      </c>
      <c r="D17" s="17" t="str">
        <f>'ΚΛΙΜΑΚΕΣ-ΒΑΘΜΙΔΕΣ'!A9</f>
        <v>Α1/9η</v>
      </c>
      <c r="E17" s="18">
        <f>VLOOKUP($D17,'ΚΛΙΜΑΚΕΣ-ΒΑΘΜΙΔΕΣ'!$A$1:$C$247,2,FALSE)</f>
        <v>302</v>
      </c>
      <c r="F17" s="18">
        <f>VLOOKUP($D17,'ΚΛΙΜΑΚΕΣ-ΒΑΘΜΙΔΕΣ'!$A$1:$C$247,3,FALSE)</f>
        <v>15975</v>
      </c>
      <c r="G17" s="18">
        <f t="shared" si="3"/>
        <v>1331.25</v>
      </c>
      <c r="H17" s="18">
        <f t="shared" si="0"/>
        <v>27.61</v>
      </c>
      <c r="I17" s="18">
        <f>VLOOKUP($H$6,δεδομένα!$A$2:$E$20,2,FALSE)</f>
        <v>1.4999999999999999E-2</v>
      </c>
      <c r="J17" s="18">
        <f>VLOOKUP($H$6,δεδομένα!$A$2:$E$20,3,FALSE)</f>
        <v>27.61</v>
      </c>
      <c r="K17" s="18">
        <f t="shared" si="1"/>
        <v>172.167562</v>
      </c>
      <c r="L17" s="18">
        <f>VLOOKUP($H$6,δεδομένα!$A$2:$E$20,4,FALSE)</f>
        <v>0.12670000000000001</v>
      </c>
      <c r="M17" s="18">
        <f>VLOOKUP(H$6,δεδομένα!$A$2:$E$20,5,FALSE)</f>
        <v>165.17</v>
      </c>
      <c r="N17" s="20">
        <f t="shared" si="2"/>
        <v>1531.027562</v>
      </c>
    </row>
    <row r="18" spans="1:14" x14ac:dyDescent="0.25">
      <c r="A18" s="49">
        <v>10</v>
      </c>
      <c r="B18" s="49">
        <v>12</v>
      </c>
      <c r="C18" s="22">
        <f>C17+'Α1-A2-Α5(ΙΙ)'!$B18</f>
        <v>108</v>
      </c>
      <c r="D18" s="21" t="str">
        <f>'ΚΛΙΜΑΚΕΣ-ΒΑΘΜΙΔΕΣ'!A10</f>
        <v>Α1/10η</v>
      </c>
      <c r="E18" s="15">
        <f>VLOOKUP($D18,'ΚΛΙΜΑΚΕΣ-ΒΑΘΜΙΔΕΣ'!$A$1:$C$247,2,FALSE)</f>
        <v>302</v>
      </c>
      <c r="F18" s="15">
        <f>VLOOKUP($D18,'ΚΛΙΜΑΚΕΣ-ΒΑΘΜΙΔΕΣ'!$A$1:$C$247,3,FALSE)</f>
        <v>16277</v>
      </c>
      <c r="G18" s="15">
        <f t="shared" si="3"/>
        <v>1356.42</v>
      </c>
      <c r="H18" s="15">
        <f t="shared" si="0"/>
        <v>27.61</v>
      </c>
      <c r="I18" s="15">
        <f>VLOOKUP($H$6,δεδομένα!$A$2:$E$20,2,FALSE)</f>
        <v>1.4999999999999999E-2</v>
      </c>
      <c r="J18" s="15">
        <f>VLOOKUP($H$6,δεδομένα!$A$2:$E$20,3,FALSE)</f>
        <v>27.61</v>
      </c>
      <c r="K18" s="15">
        <f t="shared" si="1"/>
        <v>175.35660100000001</v>
      </c>
      <c r="L18" s="15">
        <f>VLOOKUP($H$6,δεδομένα!$A$2:$E$20,4,FALSE)</f>
        <v>0.12670000000000001</v>
      </c>
      <c r="M18" s="15">
        <f>VLOOKUP(H$6,δεδομένα!$A$2:$E$20,5,FALSE)</f>
        <v>165.17</v>
      </c>
      <c r="N18" s="24">
        <f t="shared" si="2"/>
        <v>1559.3866009999999</v>
      </c>
    </row>
    <row r="19" spans="1:14" x14ac:dyDescent="0.25">
      <c r="A19" s="47">
        <v>11</v>
      </c>
      <c r="B19" s="47">
        <v>12</v>
      </c>
      <c r="C19" s="25">
        <f>C18+'Α1-A2-Α5(ΙΙ)'!$B19</f>
        <v>120</v>
      </c>
      <c r="D19" s="17" t="str">
        <f>'ΚΛΙΜΑΚΕΣ-ΒΑΘΜΙΔΕΣ'!A11</f>
        <v>Α1/11η</v>
      </c>
      <c r="E19" s="18">
        <f>VLOOKUP($D19,'ΚΛΙΜΑΚΕΣ-ΒΑΘΜΙΔΕΣ'!$A$1:$C$247,2,FALSE)</f>
        <v>302</v>
      </c>
      <c r="F19" s="18">
        <f>VLOOKUP($D19,'ΚΛΙΜΑΚΕΣ-ΒΑΘΜΙΔΕΣ'!$A$1:$C$247,3,FALSE)</f>
        <v>16579</v>
      </c>
      <c r="G19" s="18">
        <f>ROUND(F19/12,2)</f>
        <v>1381.58</v>
      </c>
      <c r="H19" s="18">
        <f t="shared" si="0"/>
        <v>27.61</v>
      </c>
      <c r="I19" s="18">
        <f>VLOOKUP($H$6,δεδομένα!$A$2:$E$20,2,FALSE)</f>
        <v>1.4999999999999999E-2</v>
      </c>
      <c r="J19" s="18">
        <f>VLOOKUP($H$6,δεδομένα!$A$2:$E$20,3,FALSE)</f>
        <v>27.61</v>
      </c>
      <c r="K19" s="18">
        <f t="shared" si="1"/>
        <v>178.54437299999998</v>
      </c>
      <c r="L19" s="18">
        <f>VLOOKUP($H$6,δεδομένα!$A$2:$E$20,4,FALSE)</f>
        <v>0.12670000000000001</v>
      </c>
      <c r="M19" s="18">
        <f>VLOOKUP(H$6,δεδομένα!$A$2:$E$20,5,FALSE)</f>
        <v>165.17</v>
      </c>
      <c r="N19" s="20">
        <f t="shared" si="2"/>
        <v>1587.7343729999998</v>
      </c>
    </row>
    <row r="20" spans="1:14" x14ac:dyDescent="0.25">
      <c r="A20" s="49">
        <v>12</v>
      </c>
      <c r="B20" s="49">
        <v>12</v>
      </c>
      <c r="C20" s="22">
        <f>C19+'Α1-A2-Α5(ΙΙ)'!$B20</f>
        <v>132</v>
      </c>
      <c r="D20" s="21" t="str">
        <f>'ΚΛΙΜΑΚΕΣ-ΒΑΘΜΙΔΕΣ'!A12</f>
        <v>Α1/12η</v>
      </c>
      <c r="E20" s="15">
        <f>VLOOKUP($D20,'ΚΛΙΜΑΚΕΣ-ΒΑΘΜΙΔΕΣ'!$A$1:$C$247,2,FALSE)</f>
        <v>302</v>
      </c>
      <c r="F20" s="15">
        <f>VLOOKUP($D20,'ΚΛΙΜΑΚΕΣ-ΒΑΘΜΙΔΕΣ'!$A$1:$C$247,3,FALSE)</f>
        <v>16881</v>
      </c>
      <c r="G20" s="15">
        <f t="shared" ref="G20:G30" si="4">ROUND(F20/12,2)</f>
        <v>1406.75</v>
      </c>
      <c r="H20" s="15">
        <f t="shared" si="0"/>
        <v>27.61</v>
      </c>
      <c r="I20" s="15">
        <f>VLOOKUP($H$6,δεδομένα!$A$2:$E$20,2,FALSE)</f>
        <v>1.4999999999999999E-2</v>
      </c>
      <c r="J20" s="15">
        <f>VLOOKUP($H$6,δεδομένα!$A$2:$E$20,3,FALSE)</f>
        <v>27.61</v>
      </c>
      <c r="K20" s="15">
        <f t="shared" si="1"/>
        <v>181.73341199999999</v>
      </c>
      <c r="L20" s="15">
        <f>VLOOKUP($H$6,δεδομένα!$A$2:$E$20,4,FALSE)</f>
        <v>0.12670000000000001</v>
      </c>
      <c r="M20" s="15">
        <f>VLOOKUP(H$6,δεδομένα!$A$2:$E$20,5,FALSE)</f>
        <v>165.17</v>
      </c>
      <c r="N20" s="24">
        <f t="shared" si="2"/>
        <v>1616.0934119999999</v>
      </c>
    </row>
    <row r="21" spans="1:14" x14ac:dyDescent="0.25">
      <c r="A21" s="47">
        <v>13</v>
      </c>
      <c r="B21" s="47">
        <v>12</v>
      </c>
      <c r="C21" s="25">
        <f>C20+'Α1-A2-Α5(ΙΙ)'!$B21</f>
        <v>144</v>
      </c>
      <c r="D21" s="17" t="s">
        <v>58</v>
      </c>
      <c r="E21" s="18">
        <f>VLOOKUP($D21,'ΚΛΙΜΑΚΕΣ-ΒΑΘΜΙΔΕΣ'!$A$1:$C$247,2,FALSE)</f>
        <v>379</v>
      </c>
      <c r="F21" s="18">
        <f>VLOOKUP($D21,'ΚΛΙΜΑΚΕΣ-ΒΑΘΜΙΔΕΣ'!$A$1:$C$247,3,FALSE)</f>
        <v>17197</v>
      </c>
      <c r="G21" s="18">
        <f t="shared" si="4"/>
        <v>1433.08</v>
      </c>
      <c r="H21" s="18">
        <f t="shared" si="0"/>
        <v>27.61</v>
      </c>
      <c r="I21" s="18">
        <f>VLOOKUP($H$6,δεδομένα!$A$2:$E$20,2,FALSE)</f>
        <v>1.4999999999999999E-2</v>
      </c>
      <c r="J21" s="18">
        <f>VLOOKUP($H$6,δεδομένα!$A$2:$E$20,3,FALSE)</f>
        <v>27.61</v>
      </c>
      <c r="K21" s="18">
        <f t="shared" si="1"/>
        <v>185.069423</v>
      </c>
      <c r="L21" s="18">
        <f>VLOOKUP($H$6,δεδομένα!$A$2:$E$20,4,FALSE)</f>
        <v>0.12670000000000001</v>
      </c>
      <c r="M21" s="18">
        <f>VLOOKUP(H$6,δεδομένα!$A$2:$E$20,5,FALSE)</f>
        <v>165.17</v>
      </c>
      <c r="N21" s="20">
        <f t="shared" si="2"/>
        <v>1645.7594229999997</v>
      </c>
    </row>
    <row r="22" spans="1:14" x14ac:dyDescent="0.25">
      <c r="A22" s="49">
        <v>14</v>
      </c>
      <c r="B22" s="49">
        <v>12</v>
      </c>
      <c r="C22" s="22">
        <f>C21+'Α1-A2-Α5(ΙΙ)'!$B22</f>
        <v>156</v>
      </c>
      <c r="D22" s="21" t="s">
        <v>59</v>
      </c>
      <c r="E22" s="15">
        <f>VLOOKUP($D22,'ΚΛΙΜΑΚΕΣ-ΒΑΘΜΙΔΕΣ'!$A$1:$C$247,2,FALSE)</f>
        <v>391</v>
      </c>
      <c r="F22" s="15">
        <f>VLOOKUP($D22,'ΚΛΙΜΑΚΕΣ-ΒΑΘΜΙΔΕΣ'!$A$1:$C$247,3,FALSE)</f>
        <v>17576</v>
      </c>
      <c r="G22" s="15">
        <f t="shared" si="4"/>
        <v>1464.67</v>
      </c>
      <c r="H22" s="15">
        <f t="shared" si="0"/>
        <v>27.61</v>
      </c>
      <c r="I22" s="15">
        <f>VLOOKUP($H$6,δεδομένα!$A$2:$E$20,2,FALSE)</f>
        <v>1.4999999999999999E-2</v>
      </c>
      <c r="J22" s="15">
        <f>VLOOKUP($H$6,δεδομένα!$A$2:$E$20,3,FALSE)</f>
        <v>27.61</v>
      </c>
      <c r="K22" s="15">
        <f t="shared" si="1"/>
        <v>189.071876</v>
      </c>
      <c r="L22" s="15">
        <f>VLOOKUP($H$6,δεδομένα!$A$2:$E$20,4,FALSE)</f>
        <v>0.12670000000000001</v>
      </c>
      <c r="M22" s="15">
        <f>VLOOKUP(H$6,δεδομένα!$A$2:$E$20,5,FALSE)</f>
        <v>165.17</v>
      </c>
      <c r="N22" s="24">
        <f t="shared" si="2"/>
        <v>1681.3518759999999</v>
      </c>
    </row>
    <row r="23" spans="1:14" x14ac:dyDescent="0.25">
      <c r="A23" s="47">
        <v>15</v>
      </c>
      <c r="B23" s="47">
        <v>12</v>
      </c>
      <c r="C23" s="25">
        <f>C22+'Α1-A2-Α5(ΙΙ)'!$B23</f>
        <v>168</v>
      </c>
      <c r="D23" s="17" t="s">
        <v>60</v>
      </c>
      <c r="E23" s="18">
        <f>VLOOKUP($D23,'ΚΛΙΜΑΚΕΣ-ΒΑΘΜΙΔΕΣ'!$A$1:$C$247,2,FALSE)</f>
        <v>577</v>
      </c>
      <c r="F23" s="18">
        <f>VLOOKUP($D23,'ΚΛΙΜΑΚΕΣ-ΒΑΘΜΙΔΕΣ'!$A$1:$C$247,3,FALSE)</f>
        <v>17967</v>
      </c>
      <c r="G23" s="18">
        <f t="shared" si="4"/>
        <v>1497.25</v>
      </c>
      <c r="H23" s="18">
        <f t="shared" si="0"/>
        <v>27.61</v>
      </c>
      <c r="I23" s="18">
        <f>VLOOKUP($H$6,δεδομένα!$A$2:$E$20,2,FALSE)</f>
        <v>1.4999999999999999E-2</v>
      </c>
      <c r="J23" s="18">
        <f>VLOOKUP($H$6,δεδομένα!$A$2:$E$20,3,FALSE)</f>
        <v>27.61</v>
      </c>
      <c r="K23" s="18">
        <f t="shared" si="1"/>
        <v>193.19976199999999</v>
      </c>
      <c r="L23" s="18">
        <f>VLOOKUP($H$6,δεδομένα!$A$2:$E$20,4,FALSE)</f>
        <v>0.12670000000000001</v>
      </c>
      <c r="M23" s="18">
        <f>VLOOKUP(H$6,δεδομένα!$A$2:$E$20,5,FALSE)</f>
        <v>165.17</v>
      </c>
      <c r="N23" s="20">
        <f t="shared" si="2"/>
        <v>1718.0597619999999</v>
      </c>
    </row>
    <row r="24" spans="1:14" x14ac:dyDescent="0.25">
      <c r="A24" s="49">
        <v>16</v>
      </c>
      <c r="B24" s="49">
        <v>12</v>
      </c>
      <c r="C24" s="22">
        <f>C23+'Α1-A2-Α5(ΙΙ)'!$B24</f>
        <v>180</v>
      </c>
      <c r="D24" s="21" t="s">
        <v>61</v>
      </c>
      <c r="E24" s="15" t="str">
        <f>VLOOKUP($D24,'ΚΛΙΜΑΚΕΣ-ΒΑΘΜΙΔΕΣ'!$A$1:$C$247,2,FALSE)</f>
        <v>top</v>
      </c>
      <c r="F24" s="15">
        <f>VLOOKUP($D24,'ΚΛΙΜΑΚΕΣ-ΒΑΘΜΙΔΕΣ'!$A$1:$C$247,3,FALSE)</f>
        <v>18544</v>
      </c>
      <c r="G24" s="15">
        <f t="shared" si="4"/>
        <v>1545.33</v>
      </c>
      <c r="H24" s="15">
        <f t="shared" si="0"/>
        <v>27.61</v>
      </c>
      <c r="I24" s="15">
        <f>VLOOKUP($H$6,δεδομένα!$A$2:$E$20,2,FALSE)</f>
        <v>1.4999999999999999E-2</v>
      </c>
      <c r="J24" s="15">
        <f>VLOOKUP($H$6,δεδομένα!$A$2:$E$20,3,FALSE)</f>
        <v>27.61</v>
      </c>
      <c r="K24" s="15">
        <f>IF((G24+H24)*L24&gt;M24,(G24+H24)*L24,M24)</f>
        <v>199.29149799999999</v>
      </c>
      <c r="L24" s="15">
        <f>VLOOKUP($H$6,δεδομένα!$A$2:$E$20,4,FALSE)</f>
        <v>0.12670000000000001</v>
      </c>
      <c r="M24" s="15">
        <f>VLOOKUP(H$6,δεδομένα!$A$2:$E$20,5,FALSE)</f>
        <v>165.17</v>
      </c>
      <c r="N24" s="24">
        <f t="shared" si="2"/>
        <v>1772.2314979999999</v>
      </c>
    </row>
    <row r="25" spans="1:14" x14ac:dyDescent="0.25">
      <c r="A25" s="47">
        <v>17</v>
      </c>
      <c r="B25" s="47">
        <v>7</v>
      </c>
      <c r="C25" s="25">
        <f>C24+'Α1-A2-Α5(ΙΙ)'!$B25</f>
        <v>187</v>
      </c>
      <c r="D25" s="17" t="str">
        <f>'ΚΛΙΜΑΚΕΣ-ΒΑΘΜΙΔΕΣ'!A70</f>
        <v>Α5(ii)/5η</v>
      </c>
      <c r="E25" s="18">
        <f>VLOOKUP($D25,'ΚΛΙΜΑΚΕΣ-ΒΑΘΜΙΔΕΣ'!$A$1:$C$247,2,FALSE)</f>
        <v>971</v>
      </c>
      <c r="F25" s="18">
        <f>VLOOKUP($D25,'ΚΛΙΜΑΚΕΣ-ΒΑΘΜΙΔΕΣ'!$A$1:$C$247,3,FALSE)</f>
        <v>19139</v>
      </c>
      <c r="G25" s="18">
        <f t="shared" si="4"/>
        <v>1594.92</v>
      </c>
      <c r="H25" s="18">
        <f t="shared" si="0"/>
        <v>27.61</v>
      </c>
      <c r="I25" s="18">
        <f>VLOOKUP($H$6,δεδομένα!$A$2:$E$20,2,FALSE)</f>
        <v>1.4999999999999999E-2</v>
      </c>
      <c r="J25" s="18">
        <f>VLOOKUP($H$6,δεδομένα!$A$2:$E$20,3,FALSE)</f>
        <v>27.61</v>
      </c>
      <c r="K25" s="18">
        <f t="shared" si="1"/>
        <v>205.57455100000001</v>
      </c>
      <c r="L25" s="18">
        <f>VLOOKUP($H$6,δεδομένα!$A$2:$E$20,4,FALSE)</f>
        <v>0.12670000000000001</v>
      </c>
      <c r="M25" s="18">
        <f>VLOOKUP(H$6,δεδομένα!$A$2:$E$20,5,FALSE)</f>
        <v>165.17</v>
      </c>
      <c r="N25" s="20">
        <f t="shared" si="2"/>
        <v>1828.1045509999999</v>
      </c>
    </row>
    <row r="26" spans="1:14" x14ac:dyDescent="0.25">
      <c r="A26" s="49">
        <v>18</v>
      </c>
      <c r="B26" s="49">
        <v>12</v>
      </c>
      <c r="C26" s="22">
        <f>C25+'Α1-A2-Α5(ΙΙ)'!$B26</f>
        <v>199</v>
      </c>
      <c r="D26" s="21" t="str">
        <f>'ΚΛΙΜΑΚΕΣ-ΒΑΘΜΙΔΕΣ'!A71</f>
        <v>Α5(ii)/6η</v>
      </c>
      <c r="E26" s="15">
        <f>VLOOKUP($D26,'ΚΛΙΜΑΚΕΣ-ΒΑΘΜΙΔΕΣ'!$A$1:$C$247,2,FALSE)</f>
        <v>971</v>
      </c>
      <c r="F26" s="15">
        <f>VLOOKUP($D26,'ΚΛΙΜΑΚΕΣ-ΒΑΘΜΙΔΕΣ'!$A$1:$C$247,3,FALSE)</f>
        <v>20110</v>
      </c>
      <c r="G26" s="15">
        <f t="shared" si="4"/>
        <v>1675.83</v>
      </c>
      <c r="H26" s="15">
        <f t="shared" si="0"/>
        <v>27.61</v>
      </c>
      <c r="I26" s="15">
        <f>VLOOKUP($H$6,δεδομένα!$A$2:$E$20,2,FALSE)</f>
        <v>1.4999999999999999E-2</v>
      </c>
      <c r="J26" s="15">
        <f>VLOOKUP($H$6,δεδομένα!$A$2:$E$20,3,FALSE)</f>
        <v>27.61</v>
      </c>
      <c r="K26" s="15">
        <f t="shared" si="1"/>
        <v>215.82584799999998</v>
      </c>
      <c r="L26" s="15">
        <f>VLOOKUP($H$6,δεδομένα!$A$2:$E$20,4,FALSE)</f>
        <v>0.12670000000000001</v>
      </c>
      <c r="M26" s="15">
        <f>VLOOKUP(H$6,δεδομένα!$A$2:$E$20,5,FALSE)</f>
        <v>165.17</v>
      </c>
      <c r="N26" s="24">
        <f t="shared" si="2"/>
        <v>1919.2658479999998</v>
      </c>
    </row>
    <row r="27" spans="1:14" x14ac:dyDescent="0.25">
      <c r="A27" s="47">
        <v>19</v>
      </c>
      <c r="B27" s="47">
        <v>12</v>
      </c>
      <c r="C27" s="25">
        <f>C26+'Α1-A2-Α5(ΙΙ)'!$B27</f>
        <v>211</v>
      </c>
      <c r="D27" s="17" t="str">
        <f>'ΚΛΙΜΑΚΕΣ-ΒΑΘΜΙΔΕΣ'!A72</f>
        <v>Α5(ii)/7η</v>
      </c>
      <c r="E27" s="18">
        <f>VLOOKUP($D27,'ΚΛΙΜΑΚΕΣ-ΒΑΘΜΙΔΕΣ'!$A$1:$C$247,2,FALSE)</f>
        <v>971</v>
      </c>
      <c r="F27" s="18">
        <f>VLOOKUP($D27,'ΚΛΙΜΑΚΕΣ-ΒΑΘΜΙΔΕΣ'!$A$1:$C$247,3,FALSE)</f>
        <v>21081</v>
      </c>
      <c r="G27" s="18">
        <f t="shared" si="4"/>
        <v>1756.75</v>
      </c>
      <c r="H27" s="18">
        <f t="shared" si="0"/>
        <v>27.61</v>
      </c>
      <c r="I27" s="18">
        <f>VLOOKUP($H$6,δεδομένα!$A$2:$E$20,2,FALSE)</f>
        <v>1.4999999999999999E-2</v>
      </c>
      <c r="J27" s="18">
        <f>VLOOKUP($H$6,δεδομένα!$A$2:$E$20,3,FALSE)</f>
        <v>27.61</v>
      </c>
      <c r="K27" s="18">
        <f t="shared" si="1"/>
        <v>226.07841199999999</v>
      </c>
      <c r="L27" s="18">
        <f>VLOOKUP($H$6,δεδομένα!$A$2:$E$20,4,FALSE)</f>
        <v>0.12670000000000001</v>
      </c>
      <c r="M27" s="18">
        <f>VLOOKUP(H$6,δεδομένα!$A$2:$E$20,5,FALSE)</f>
        <v>165.17</v>
      </c>
      <c r="N27" s="20">
        <f t="shared" si="2"/>
        <v>2010.438412</v>
      </c>
    </row>
    <row r="28" spans="1:14" x14ac:dyDescent="0.25">
      <c r="A28" s="49">
        <v>20</v>
      </c>
      <c r="B28" s="49">
        <v>12</v>
      </c>
      <c r="C28" s="22">
        <f>C27+'Α1-A2-Α5(ΙΙ)'!$B28</f>
        <v>223</v>
      </c>
      <c r="D28" s="21" t="str">
        <f>'ΚΛΙΜΑΚΕΣ-ΒΑΘΜΙΔΕΣ'!A73</f>
        <v>Α5(ii)/8η</v>
      </c>
      <c r="E28" s="15">
        <f>VLOOKUP($D28,'ΚΛΙΜΑΚΕΣ-ΒΑΘΜΙΔΕΣ'!$A$1:$C$247,2,FALSE)</f>
        <v>971</v>
      </c>
      <c r="F28" s="15">
        <f>VLOOKUP($D28,'ΚΛΙΜΑΚΕΣ-ΒΑΘΜΙΔΕΣ'!$A$1:$C$247,3,FALSE)</f>
        <v>22052</v>
      </c>
      <c r="G28" s="15">
        <f t="shared" si="4"/>
        <v>1837.67</v>
      </c>
      <c r="H28" s="15">
        <f t="shared" si="0"/>
        <v>27.61</v>
      </c>
      <c r="I28" s="15">
        <f>VLOOKUP($H$6,δεδομένα!$A$2:$E$20,2,FALSE)</f>
        <v>1.4999999999999999E-2</v>
      </c>
      <c r="J28" s="15">
        <f>VLOOKUP($H$6,δεδομένα!$A$2:$E$20,3,FALSE)</f>
        <v>27.61</v>
      </c>
      <c r="K28" s="15">
        <f t="shared" si="1"/>
        <v>236.33097600000002</v>
      </c>
      <c r="L28" s="15">
        <f>VLOOKUP($H$6,δεδομένα!$A$2:$E$20,4,FALSE)</f>
        <v>0.12670000000000001</v>
      </c>
      <c r="M28" s="15">
        <f>VLOOKUP(H$6,δεδομένα!$A$2:$E$20,5,FALSE)</f>
        <v>165.17</v>
      </c>
      <c r="N28" s="24">
        <f t="shared" si="2"/>
        <v>2101.6109759999999</v>
      </c>
    </row>
    <row r="29" spans="1:14" x14ac:dyDescent="0.25">
      <c r="A29" s="47">
        <v>21</v>
      </c>
      <c r="B29" s="47">
        <v>12</v>
      </c>
      <c r="C29" s="25">
        <f>C28+'Α1-A2-Α5(ΙΙ)'!$B29</f>
        <v>235</v>
      </c>
      <c r="D29" s="17" t="str">
        <f>'ΚΛΙΜΑΚΕΣ-ΒΑΘΜΙΔΕΣ'!A74</f>
        <v>Α5(ii)/9η</v>
      </c>
      <c r="E29" s="18">
        <f>VLOOKUP($D29,'ΚΛΙΜΑΚΕΣ-ΒΑΘΜΙΔΕΣ'!$A$1:$C$247,2,FALSE)</f>
        <v>971</v>
      </c>
      <c r="F29" s="18">
        <f>VLOOKUP($D29,'ΚΛΙΜΑΚΕΣ-ΒΑΘΜΙΔΕΣ'!$A$1:$C$247,3,FALSE)</f>
        <v>23023</v>
      </c>
      <c r="G29" s="18">
        <f t="shared" si="4"/>
        <v>1918.58</v>
      </c>
      <c r="H29" s="18">
        <f t="shared" si="0"/>
        <v>28.778699999999997</v>
      </c>
      <c r="I29" s="18">
        <f>VLOOKUP($H$6,δεδομένα!$A$2:$E$20,2,FALSE)</f>
        <v>1.4999999999999999E-2</v>
      </c>
      <c r="J29" s="18">
        <f>VLOOKUP($H$6,δεδομένα!$A$2:$E$20,3,FALSE)</f>
        <v>27.61</v>
      </c>
      <c r="K29" s="18">
        <f t="shared" si="1"/>
        <v>246.73034729000003</v>
      </c>
      <c r="L29" s="18">
        <f>VLOOKUP($H$6,δεδομένα!$A$2:$E$20,4,FALSE)</f>
        <v>0.12670000000000001</v>
      </c>
      <c r="M29" s="18">
        <f>VLOOKUP(H$6,δεδομένα!$A$2:$E$20,5,FALSE)</f>
        <v>165.17</v>
      </c>
      <c r="N29" s="20">
        <f t="shared" si="2"/>
        <v>2194.0890472900001</v>
      </c>
    </row>
    <row r="30" spans="1:14" x14ac:dyDescent="0.25">
      <c r="A30" s="49">
        <v>22</v>
      </c>
      <c r="B30" s="49">
        <v>12</v>
      </c>
      <c r="C30" s="22">
        <f>C29+'Α1-A2-Α5(ΙΙ)'!$B30</f>
        <v>247</v>
      </c>
      <c r="D30" s="21" t="str">
        <f>'ΚΛΙΜΑΚΕΣ-ΒΑΘΜΙΔΕΣ'!A75</f>
        <v>Α5(ii)/10η</v>
      </c>
      <c r="E30" s="15">
        <f>VLOOKUP($D30,'ΚΛΙΜΑΚΕΣ-ΒΑΘΜΙΔΕΣ'!$A$1:$C$247,2,FALSE)</f>
        <v>971</v>
      </c>
      <c r="F30" s="15">
        <f>VLOOKUP($D30,'ΚΛΙΜΑΚΕΣ-ΒΑΘΜΙΔΕΣ'!$A$1:$C$247,3,FALSE)</f>
        <v>23994</v>
      </c>
      <c r="G30" s="15">
        <f t="shared" si="4"/>
        <v>1999.5</v>
      </c>
      <c r="H30" s="15">
        <f t="shared" si="0"/>
        <v>29.9925</v>
      </c>
      <c r="I30" s="15">
        <f>VLOOKUP($H$6,δεδομένα!$A$2:$E$20,2,FALSE)</f>
        <v>1.4999999999999999E-2</v>
      </c>
      <c r="J30" s="15">
        <f>VLOOKUP($H$6,δεδομένα!$A$2:$E$20,3,FALSE)</f>
        <v>27.61</v>
      </c>
      <c r="K30" s="15">
        <f t="shared" si="1"/>
        <v>257.13669975000005</v>
      </c>
      <c r="L30" s="15">
        <f>VLOOKUP($H$6,δεδομένα!$A$2:$E$20,4,FALSE)</f>
        <v>0.12670000000000001</v>
      </c>
      <c r="M30" s="15">
        <f>VLOOKUP(H$6,δεδομένα!$A$2:$E$20,5,FALSE)</f>
        <v>165.17</v>
      </c>
      <c r="N30" s="24">
        <f t="shared" si="2"/>
        <v>2286.6291997500002</v>
      </c>
    </row>
    <row r="31" spans="1:14" x14ac:dyDescent="0.25">
      <c r="A31" s="47">
        <v>23</v>
      </c>
      <c r="B31" s="47">
        <v>12</v>
      </c>
      <c r="C31" s="25">
        <f>C30+'Α1-A2-Α5(ΙΙ)'!$B31</f>
        <v>259</v>
      </c>
      <c r="D31" s="17" t="str">
        <f>'ΚΛΙΜΑΚΕΣ-ΒΑΘΜΙΔΕΣ'!A76</f>
        <v>Α5(ii)/11η</v>
      </c>
      <c r="E31" s="18">
        <f>VLOOKUP($D31,'ΚΛΙΜΑΚΕΣ-ΒΑΘΜΙΔΕΣ'!$A$1:$C$247,2,FALSE)</f>
        <v>971</v>
      </c>
      <c r="F31" s="18">
        <f>VLOOKUP($D31,'ΚΛΙΜΑΚΕΣ-ΒΑΘΜΙΔΕΣ'!$A$1:$C$247,3,FALSE)</f>
        <v>24965</v>
      </c>
      <c r="G31" s="18">
        <f>ROUND(F31/12,2)</f>
        <v>2080.42</v>
      </c>
      <c r="H31" s="18">
        <f t="shared" si="0"/>
        <v>31.206299999999999</v>
      </c>
      <c r="I31" s="18">
        <f>VLOOKUP($H$6,δεδομένα!$A$2:$E$20,2,FALSE)</f>
        <v>1.4999999999999999E-2</v>
      </c>
      <c r="J31" s="18">
        <f>VLOOKUP($H$6,δεδομένα!$A$2:$E$20,3,FALSE)</f>
        <v>27.61</v>
      </c>
      <c r="K31" s="18">
        <f t="shared" si="1"/>
        <v>267.54305220999998</v>
      </c>
      <c r="L31" s="18">
        <f>VLOOKUP($H$6,δεδομένα!$A$2:$E$20,4,FALSE)</f>
        <v>0.12670000000000001</v>
      </c>
      <c r="M31" s="18">
        <f>VLOOKUP(H$6,δεδομένα!$A$2:$E$20,5,FALSE)</f>
        <v>165.17</v>
      </c>
      <c r="N31" s="20">
        <f t="shared" si="2"/>
        <v>2379.1693522099999</v>
      </c>
    </row>
    <row r="32" spans="1:14" x14ac:dyDescent="0.25">
      <c r="A32" s="49">
        <v>24</v>
      </c>
      <c r="B32" s="49">
        <v>12</v>
      </c>
      <c r="C32" s="22">
        <f>C31+'Α1-A2-Α5(ΙΙ)'!$B32</f>
        <v>271</v>
      </c>
      <c r="D32" s="21" t="str">
        <f>'ΚΛΙΜΑΚΕΣ-ΒΑΘΜΙΔΕΣ'!A77</f>
        <v>Α5(ii)/12η</v>
      </c>
      <c r="E32" s="15">
        <f>VLOOKUP($D32,'ΚΛΙΜΑΚΕΣ-ΒΑΘΜΙΔΕΣ'!$A$1:$C$247,2,FALSE)</f>
        <v>971</v>
      </c>
      <c r="F32" s="15">
        <f>VLOOKUP($D32,'ΚΛΙΜΑΚΕΣ-ΒΑΘΜΙΔΕΣ'!$A$1:$C$247,3,FALSE)</f>
        <v>25936</v>
      </c>
      <c r="G32" s="15">
        <f t="shared" ref="G32:G35" si="5">ROUND(F32/12,2)</f>
        <v>2161.33</v>
      </c>
      <c r="H32" s="15">
        <f t="shared" si="0"/>
        <v>32.41995</v>
      </c>
      <c r="I32" s="15">
        <f>VLOOKUP($H$6,δεδομένα!$A$2:$E$20,2,FALSE)</f>
        <v>1.4999999999999999E-2</v>
      </c>
      <c r="J32" s="15">
        <f>VLOOKUP($H$6,δεδομένα!$A$2:$E$20,3,FALSE)</f>
        <v>27.61</v>
      </c>
      <c r="K32" s="15">
        <f t="shared" si="1"/>
        <v>277.94811866499998</v>
      </c>
      <c r="L32" s="15">
        <f>VLOOKUP($H$6,δεδομένα!$A$2:$E$20,4,FALSE)</f>
        <v>0.12670000000000001</v>
      </c>
      <c r="M32" s="15">
        <f>VLOOKUP(H$6,δεδομένα!$A$2:$E$20,5,FALSE)</f>
        <v>165.17</v>
      </c>
      <c r="N32" s="24">
        <f t="shared" si="2"/>
        <v>2471.6980686649999</v>
      </c>
    </row>
    <row r="33" spans="1:14" x14ac:dyDescent="0.25">
      <c r="A33" s="47">
        <v>25</v>
      </c>
      <c r="B33" s="47">
        <v>12</v>
      </c>
      <c r="C33" s="25">
        <f>C32+'Α1-A2-Α5(ΙΙ)'!$B33</f>
        <v>283</v>
      </c>
      <c r="D33" s="17" t="str">
        <f>'ΚΛΙΜΑΚΕΣ-ΒΑΘΜΙΔΕΣ'!A78</f>
        <v>Α5(ii)/13η</v>
      </c>
      <c r="E33" s="18">
        <f>VLOOKUP($D33,'ΚΛΙΜΑΚΕΣ-ΒΑΘΜΙΔΕΣ'!$A$1:$C$247,2,FALSE)</f>
        <v>971</v>
      </c>
      <c r="F33" s="18">
        <f>VLOOKUP($D33,'ΚΛΙΜΑΚΕΣ-ΒΑΘΜΙΔΕΣ'!$A$1:$C$247,3,FALSE)</f>
        <v>26907</v>
      </c>
      <c r="G33" s="18">
        <f t="shared" si="5"/>
        <v>2242.25</v>
      </c>
      <c r="H33" s="18">
        <f t="shared" si="0"/>
        <v>33.633749999999999</v>
      </c>
      <c r="I33" s="18">
        <f>VLOOKUP($H$6,δεδομένα!$A$2:$E$20,2,FALSE)</f>
        <v>1.4999999999999999E-2</v>
      </c>
      <c r="J33" s="18">
        <f>VLOOKUP($H$6,δεδομένα!$A$2:$E$20,3,FALSE)</f>
        <v>27.61</v>
      </c>
      <c r="K33" s="18">
        <f t="shared" si="1"/>
        <v>288.35447112500003</v>
      </c>
      <c r="L33" s="18">
        <f>VLOOKUP($H$6,δεδομένα!$A$2:$E$20,4,FALSE)</f>
        <v>0.12670000000000001</v>
      </c>
      <c r="M33" s="18">
        <f>VLOOKUP(H$6,δεδομένα!$A$2:$E$20,5,FALSE)</f>
        <v>165.17</v>
      </c>
      <c r="N33" s="20">
        <f t="shared" si="2"/>
        <v>2564.2382211250001</v>
      </c>
    </row>
    <row r="34" spans="1:14" x14ac:dyDescent="0.25">
      <c r="A34" s="49">
        <v>26</v>
      </c>
      <c r="B34" s="49">
        <v>12</v>
      </c>
      <c r="C34" s="22">
        <f>C33+'Α1-A2-Α5(ΙΙ)'!$B34</f>
        <v>295</v>
      </c>
      <c r="D34" s="21" t="str">
        <f>'ΚΛΙΜΑΚΕΣ-ΒΑΘΜΙΔΕΣ'!A79</f>
        <v>Α5(ii)/14η</v>
      </c>
      <c r="E34" s="15">
        <f>VLOOKUP($D34,'ΚΛΙΜΑΚΕΣ-ΒΑΘΜΙΔΕΣ'!$A$1:$C$247,2,FALSE)</f>
        <v>971</v>
      </c>
      <c r="F34" s="15">
        <f>VLOOKUP($D34,'ΚΛΙΜΑΚΕΣ-ΒΑΘΜΙΔΕΣ'!$A$1:$C$247,3,FALSE)</f>
        <v>27878</v>
      </c>
      <c r="G34" s="15">
        <f t="shared" si="5"/>
        <v>2323.17</v>
      </c>
      <c r="H34" s="15">
        <f t="shared" si="0"/>
        <v>34.847549999999998</v>
      </c>
      <c r="I34" s="15">
        <f>VLOOKUP($H$6,δεδομένα!$A$2:$E$20,2,FALSE)</f>
        <v>1.4999999999999999E-2</v>
      </c>
      <c r="J34" s="15">
        <f>VLOOKUP($H$6,δεδομένα!$A$2:$E$20,3,FALSE)</f>
        <v>27.61</v>
      </c>
      <c r="K34" s="15">
        <f t="shared" si="1"/>
        <v>298.76082358500003</v>
      </c>
      <c r="L34" s="15">
        <f>VLOOKUP($H$6,δεδομένα!$A$2:$E$20,4,FALSE)</f>
        <v>0.12670000000000001</v>
      </c>
      <c r="M34" s="15">
        <f>VLOOKUP(H$6,δεδομένα!$A$2:$E$20,5,FALSE)</f>
        <v>165.17</v>
      </c>
      <c r="N34" s="24">
        <f t="shared" si="2"/>
        <v>2656.7783735849998</v>
      </c>
    </row>
    <row r="35" spans="1:14" x14ac:dyDescent="0.25">
      <c r="A35" s="55">
        <v>27</v>
      </c>
      <c r="B35" s="55">
        <v>12</v>
      </c>
      <c r="C35" s="31">
        <f>C34+'Α1-A2-Α5(ΙΙ)'!$B35</f>
        <v>307</v>
      </c>
      <c r="D35" s="30" t="str">
        <f>'ΚΛΙΜΑΚΕΣ-ΒΑΘΜΙΔΕΣ'!A80</f>
        <v>Α5(ii)/15η</v>
      </c>
      <c r="E35" s="32" t="str">
        <f>VLOOKUP($D35,'ΚΛΙΜΑΚΕΣ-ΒΑΘΜΙΔΕΣ'!$A$1:$C$247,2,FALSE)</f>
        <v>top</v>
      </c>
      <c r="F35" s="32">
        <f>VLOOKUP($D35,'ΚΛΙΜΑΚΕΣ-ΒΑΘΜΙΔΕΣ'!$A$1:$C$247,3,FALSE)</f>
        <v>28849</v>
      </c>
      <c r="G35" s="32">
        <f t="shared" si="5"/>
        <v>2404.08</v>
      </c>
      <c r="H35" s="32">
        <f t="shared" si="0"/>
        <v>36.061199999999999</v>
      </c>
      <c r="I35" s="32">
        <f>VLOOKUP($H$6,δεδομένα!$A$2:$E$20,2,FALSE)</f>
        <v>1.4999999999999999E-2</v>
      </c>
      <c r="J35" s="32">
        <f>VLOOKUP($H$6,δεδομένα!$A$2:$E$20,3,FALSE)</f>
        <v>27.61</v>
      </c>
      <c r="K35" s="32">
        <f t="shared" si="1"/>
        <v>309.16589004000002</v>
      </c>
      <c r="L35" s="32">
        <f>VLOOKUP($H$6,δεδομένα!$A$2:$E$20,4,FALSE)</f>
        <v>0.12670000000000001</v>
      </c>
      <c r="M35" s="32">
        <f>VLOOKUP(H$6,δεδομένα!$A$2:$E$20,5,FALSE)</f>
        <v>165.17</v>
      </c>
      <c r="N35" s="34">
        <f t="shared" si="2"/>
        <v>2749.3070900399998</v>
      </c>
    </row>
    <row r="36" spans="1:14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26.4" hidden="1" x14ac:dyDescent="0.25">
      <c r="A38" s="36"/>
      <c r="B38" s="41" t="str">
        <f>D25</f>
        <v>Α5(ii)/5η</v>
      </c>
      <c r="C38" s="41" t="str">
        <f>D24</f>
        <v>Α2/13η</v>
      </c>
      <c r="D38" s="42" t="s">
        <v>343</v>
      </c>
      <c r="E38" s="43" t="s">
        <v>344</v>
      </c>
      <c r="F38" s="44" t="s">
        <v>345</v>
      </c>
      <c r="G38" s="36"/>
      <c r="H38" s="36"/>
      <c r="I38" s="36"/>
      <c r="J38" s="36"/>
      <c r="K38" s="36"/>
      <c r="L38" s="36"/>
      <c r="M38" s="36"/>
      <c r="N38" s="36"/>
    </row>
    <row r="39" spans="1:14" hidden="1" x14ac:dyDescent="0.25">
      <c r="A39" s="36"/>
      <c r="B39" s="45">
        <f>F25</f>
        <v>19139</v>
      </c>
      <c r="C39" s="45">
        <f>F24</f>
        <v>18544</v>
      </c>
      <c r="D39" s="45">
        <f>+B39-C39</f>
        <v>595</v>
      </c>
      <c r="E39" s="45">
        <f>E25</f>
        <v>971</v>
      </c>
      <c r="F39" s="36">
        <f>D39/E39*12</f>
        <v>7.3532440782698245</v>
      </c>
      <c r="G39" s="43">
        <f>ROUND(F39,0)</f>
        <v>7</v>
      </c>
      <c r="H39" s="36"/>
      <c r="I39" s="36"/>
      <c r="J39" s="36"/>
      <c r="K39" s="36"/>
      <c r="L39" s="36"/>
      <c r="M39" s="36"/>
      <c r="N39" s="36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</sheetData>
  <sheetProtection algorithmName="SHA-512" hashValue="WJSGUKKRonaRDszCC+nue23Fb6epqTo2RMqCF25ZT1fcG27zSbMRcXeWQyCcDxd/gPyX/2lVwO5/9xWqdZqiDA==" saltValue="HrpTujk3r+Z15ljikHz6oA==" spinCount="100000" sheet="1" objects="1" scenarios="1"/>
  <mergeCells count="2">
    <mergeCell ref="H5:K5"/>
    <mergeCell ref="H6:K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46E06C-6D3F-4A40-94E3-FCDE83E093BA}">
          <x14:formula1>
            <xm:f>'ΚΛΙΜΑΚΕΣ-ΒΑΘΜΙΔΕΣ'!$A$1:$A$247</xm:f>
          </x14:formula1>
          <xm:sqref>D9:D35</xm:sqref>
        </x14:dataValidation>
        <x14:dataValidation type="list" allowBlank="1" showInputMessage="1" showErrorMessage="1" xr:uid="{1774A22C-4D18-4FCD-A853-EE44A57FAD07}">
          <x14:formula1>
            <xm:f>δεδομένα!$A$2:$A$20</xm:f>
          </x14:formula1>
          <xm:sqref>H6:K6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3382-323D-4AAF-BCB5-A7C64C8AA14B}">
  <dimension ref="A1:F6"/>
  <sheetViews>
    <sheetView workbookViewId="0">
      <selection activeCell="D6" sqref="D6"/>
    </sheetView>
  </sheetViews>
  <sheetFormatPr defaultRowHeight="13.2" x14ac:dyDescent="0.25"/>
  <cols>
    <col min="1" max="1" width="19" customWidth="1"/>
    <col min="2" max="2" width="14.88671875" style="10" customWidth="1"/>
    <col min="3" max="3" width="15.44140625" style="11" customWidth="1"/>
    <col min="4" max="4" width="11.6640625" style="10" customWidth="1"/>
    <col min="5" max="5" width="12.6640625" style="11" customWidth="1"/>
  </cols>
  <sheetData>
    <row r="1" spans="1:6" ht="39.75" customHeight="1" x14ac:dyDescent="0.25">
      <c r="A1" t="s">
        <v>347</v>
      </c>
      <c r="B1" s="12" t="s">
        <v>351</v>
      </c>
      <c r="C1" s="9" t="s">
        <v>352</v>
      </c>
      <c r="D1" s="12" t="s">
        <v>353</v>
      </c>
      <c r="E1" s="9" t="s">
        <v>354</v>
      </c>
    </row>
    <row r="2" spans="1:6" x14ac:dyDescent="0.25">
      <c r="A2" t="s">
        <v>348</v>
      </c>
      <c r="B2" s="10">
        <v>0</v>
      </c>
      <c r="C2" s="11">
        <v>0</v>
      </c>
      <c r="D2" s="10">
        <v>0.11169999999999999</v>
      </c>
      <c r="E2" s="11">
        <v>143.41999999999999</v>
      </c>
      <c r="F2">
        <f>+E2/12</f>
        <v>11.951666666666666</v>
      </c>
    </row>
    <row r="3" spans="1:6" x14ac:dyDescent="0.25">
      <c r="A3" t="s">
        <v>349</v>
      </c>
      <c r="B3" s="10">
        <v>1.4999999999999999E-2</v>
      </c>
      <c r="C3" s="11">
        <v>27.61</v>
      </c>
      <c r="D3" s="10">
        <v>0.11169999999999999</v>
      </c>
      <c r="E3" s="11">
        <v>145.58000000000001</v>
      </c>
      <c r="F3">
        <f>+E3/12</f>
        <v>12.131666666666668</v>
      </c>
    </row>
    <row r="4" spans="1:6" x14ac:dyDescent="0.25">
      <c r="A4" t="s">
        <v>350</v>
      </c>
      <c r="B4" s="10">
        <v>1.4999999999999999E-2</v>
      </c>
      <c r="C4" s="11">
        <v>27.61</v>
      </c>
      <c r="D4" s="10">
        <v>0.12559999999999999</v>
      </c>
      <c r="E4" s="11">
        <v>163.75</v>
      </c>
      <c r="F4">
        <f>+E4/12</f>
        <v>13.645833333333334</v>
      </c>
    </row>
    <row r="5" spans="1:6" x14ac:dyDescent="0.25">
      <c r="A5" s="76" t="s">
        <v>363</v>
      </c>
      <c r="B5" s="10">
        <v>1.4999999999999999E-2</v>
      </c>
      <c r="C5" s="11">
        <v>27.61</v>
      </c>
      <c r="D5" s="10">
        <v>0.12670000000000001</v>
      </c>
      <c r="E5" s="11">
        <v>165.17</v>
      </c>
      <c r="F5">
        <f>+E5/12</f>
        <v>13.764166666666666</v>
      </c>
    </row>
    <row r="6" spans="1:6" x14ac:dyDescent="0.25">
      <c r="A6" s="76" t="s">
        <v>364</v>
      </c>
      <c r="B6" s="10">
        <v>1.4999999999999999E-2</v>
      </c>
      <c r="C6" s="11">
        <v>27.61</v>
      </c>
      <c r="D6" s="10">
        <v>0.127</v>
      </c>
      <c r="E6" s="11">
        <v>165.58</v>
      </c>
      <c r="F6">
        <f>+E6/12</f>
        <v>13.798333333333334</v>
      </c>
    </row>
  </sheetData>
  <sheetProtection algorithmName="SHA-512" hashValue="N5njEMs5VlW/E8hfuGb+rsoncwVfIRBz8SvoEgI/R4Mt65yKfnvOTcqFLv8UTqUWG7cvYpZpuKG7GnmANPQ8xw==" saltValue="YqXs2PjzzjysUY8O+0wjrQ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6057-5B00-40CD-A0DC-DD58E922FAB7}">
  <sheetPr codeName="Sheet3"/>
  <dimension ref="A1:A21"/>
  <sheetViews>
    <sheetView zoomScale="91" zoomScaleNormal="91" workbookViewId="0">
      <selection activeCell="A16" sqref="A16"/>
    </sheetView>
  </sheetViews>
  <sheetFormatPr defaultRowHeight="13.2" x14ac:dyDescent="0.25"/>
  <cols>
    <col min="1" max="1" width="54.88671875" bestFit="1" customWidth="1"/>
  </cols>
  <sheetData>
    <row r="1" spans="1:1" x14ac:dyDescent="0.25">
      <c r="A1" s="4" t="s">
        <v>286</v>
      </c>
    </row>
    <row r="2" spans="1:1" x14ac:dyDescent="0.25">
      <c r="A2" s="83" t="s">
        <v>287</v>
      </c>
    </row>
    <row r="3" spans="1:1" x14ac:dyDescent="0.25">
      <c r="A3" s="83" t="s">
        <v>285</v>
      </c>
    </row>
    <row r="4" spans="1:1" x14ac:dyDescent="0.25">
      <c r="A4" s="83" t="s">
        <v>288</v>
      </c>
    </row>
    <row r="5" spans="1:1" x14ac:dyDescent="0.25">
      <c r="A5" s="83" t="s">
        <v>289</v>
      </c>
    </row>
    <row r="6" spans="1:1" x14ac:dyDescent="0.25">
      <c r="A6" s="83" t="s">
        <v>290</v>
      </c>
    </row>
    <row r="7" spans="1:1" x14ac:dyDescent="0.25">
      <c r="A7" s="83" t="s">
        <v>291</v>
      </c>
    </row>
    <row r="8" spans="1:1" x14ac:dyDescent="0.25">
      <c r="A8" s="83" t="s">
        <v>292</v>
      </c>
    </row>
    <row r="9" spans="1:1" x14ac:dyDescent="0.25">
      <c r="A9" s="83" t="s">
        <v>294</v>
      </c>
    </row>
    <row r="10" spans="1:1" x14ac:dyDescent="0.25">
      <c r="A10" s="83" t="s">
        <v>295</v>
      </c>
    </row>
    <row r="11" spans="1:1" x14ac:dyDescent="0.25">
      <c r="A11" s="83" t="s">
        <v>296</v>
      </c>
    </row>
    <row r="12" spans="1:1" x14ac:dyDescent="0.25">
      <c r="A12" s="83" t="s">
        <v>293</v>
      </c>
    </row>
    <row r="13" spans="1:1" x14ac:dyDescent="0.25">
      <c r="A13" s="83" t="s">
        <v>300</v>
      </c>
    </row>
    <row r="14" spans="1:1" x14ac:dyDescent="0.25">
      <c r="A14" s="83" t="s">
        <v>304</v>
      </c>
    </row>
    <row r="15" spans="1:1" x14ac:dyDescent="0.25">
      <c r="A15" s="83" t="s">
        <v>322</v>
      </c>
    </row>
    <row r="16" spans="1:1" x14ac:dyDescent="0.25">
      <c r="A16" s="83" t="s">
        <v>298</v>
      </c>
    </row>
    <row r="17" spans="1:1" x14ac:dyDescent="0.25">
      <c r="A17" s="83" t="s">
        <v>310</v>
      </c>
    </row>
    <row r="18" spans="1:1" x14ac:dyDescent="0.25">
      <c r="A18" s="83" t="s">
        <v>299</v>
      </c>
    </row>
    <row r="19" spans="1:1" x14ac:dyDescent="0.25">
      <c r="A19" s="83" t="s">
        <v>301</v>
      </c>
    </row>
    <row r="20" spans="1:1" x14ac:dyDescent="0.25">
      <c r="A20" s="83" t="s">
        <v>302</v>
      </c>
    </row>
    <row r="21" spans="1:1" x14ac:dyDescent="0.25">
      <c r="A21" s="83" t="s">
        <v>303</v>
      </c>
    </row>
  </sheetData>
  <sheetProtection algorithmName="SHA-512" hashValue="6mGlEzcURO+pfhGjFG760LmeqyOOCXtcQ2n71oABBSy2+5nN4Oxb+y4AwEQdIOq4QjZ2L32Ovdfhd81+vaUjmg==" saltValue="EciwBI30z6m4Q640AgNlgA==" spinCount="100000" sheet="1" objects="1" scenarios="1"/>
  <hyperlinks>
    <hyperlink ref="A2" location="'Α15-Α16'!Print_Area" display="Α15-Α16" xr:uid="{62D5680A-B2DE-4179-A2BF-63E6EBA8E6D6}"/>
    <hyperlink ref="A3" location="'Α14-Α15'!Print_Area" display="Α14-Α15" xr:uid="{089B7DFE-E2DC-4BC7-A4B5-846A9AD78A02}"/>
    <hyperlink ref="A4" location="'Α14(II)'!Print_Area" display="Α14(ΙΙ)" xr:uid="{E33184FF-484F-43D1-B7CF-014F43D12071}"/>
    <hyperlink ref="A5" location="'Α13-Α14'!Print_Area" display="Α13-Α14" xr:uid="{60F48875-3617-488A-A56D-D4D472E0863E}"/>
    <hyperlink ref="A6" location="'Α13(II)'!Print_Area" display="Α13(ΙΙ)" xr:uid="{B5774AFA-7D2E-4286-A0E5-11150EDBDD76}"/>
    <hyperlink ref="A7" location="'Α12-Α13'!Print_Area" display="Α12-Α13" xr:uid="{272401D8-F46F-4F6D-844B-1F2CCC4CAFCD}"/>
    <hyperlink ref="A8" location="Α12!Print_Area" display="Α12" xr:uid="{B07054E0-9295-4EC3-8143-A3E91523192C}"/>
    <hyperlink ref="A9" location="'Α11-Α12 '!Print_Area" display="Α11-Α12" xr:uid="{2C06582B-AC7F-44B0-8C51-F99AF6AFCA10}"/>
    <hyperlink ref="A10" location="'Α9-Α11-Α12'!Print_Area" display="Α9-Α11-Α12" xr:uid="{8917FE70-6BCB-4E7A-8893-707900D1AED3}"/>
    <hyperlink ref="A11" location="'A11(II)'!Print_Area" display="Α11(ΙΙ)" xr:uid="{1BDE37BA-58A3-46AE-937D-159D75BE9354}"/>
    <hyperlink ref="A12" location="'Α8-Α10-Α11'!Print_Area" display="Α8-Α10-Α11" xr:uid="{97A303EA-DC61-4F65-BEE8-9E18A2F978D3}"/>
    <hyperlink ref="A13" location="'A10(Ι)'!Print_Area" display="Α10(Ι)" xr:uid="{38E3A860-6720-47BD-A752-A5AE521FECE9}"/>
    <hyperlink ref="A14" location="'A10'!Print_Area" display="Α10" xr:uid="{3AC5D447-8DA9-481F-8AF1-D0FFE513281E}"/>
    <hyperlink ref="A15" location="'Α9(Ι)'!Print_Area" display="Α9(Ι)" xr:uid="{D1AC90BA-7D03-4997-88FB-5737FFCCED42}"/>
    <hyperlink ref="A16" location="'Α8-Α9(I)'!Print_Area" display="Α8-Α9(Ι)" xr:uid="{ECA6BEE1-AFA3-4980-AC38-7373920D8578}"/>
    <hyperlink ref="A17" location="'Α5 2η-Α7-Α8'!Print_Area" display="Α5/2η-Α7-Α8" xr:uid="{D90883B3-355B-42FC-BF3C-030DA70A3581}"/>
    <hyperlink ref="A18" location="'Α2-Α5-Α7(ΙΙ)'!Print_Area" display="Α2-Α5-Α7(ΙΙ)" xr:uid="{265F2DBC-1E19-4447-A063-8430E2404BF2}"/>
    <hyperlink ref="A19" location="'Α4-Α7(ΙΙ) (Πτυχ.)'!Print_Area" display="Α4-Α7(ΙΙ)" xr:uid="{94161DCA-ABD1-49B9-AE52-F9AA5D3E1F73}"/>
    <hyperlink ref="A20" location="'Α5-Α7'!Print_Area" display="Α5-Α7" xr:uid="{A2ED8D33-C22B-4319-8BB8-7392D456D010}"/>
    <hyperlink ref="A21" location="'Α1-A2-Α5(ΙΙ)'!Print_Area" display="Α1-Α2-Α5(ΙΙ)" xr:uid="{FEE6470E-A380-44FE-BDE9-54BB05AAD1C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6AA7-5E51-4573-BF5F-C60F59127F45}">
  <sheetPr codeName="Sheet4"/>
  <dimension ref="A1:N23"/>
  <sheetViews>
    <sheetView zoomScale="99" zoomScaleNormal="99" workbookViewId="0">
      <selection activeCell="K24" sqref="K24"/>
    </sheetView>
  </sheetViews>
  <sheetFormatPr defaultRowHeight="13.2" x14ac:dyDescent="0.25"/>
  <cols>
    <col min="1" max="1" width="3.44140625" customWidth="1"/>
    <col min="2" max="2" width="9.77734375" customWidth="1"/>
    <col min="3" max="3" width="10.77734375" customWidth="1"/>
    <col min="4" max="4" width="9" customWidth="1"/>
    <col min="5" max="8" width="12.33203125" customWidth="1"/>
    <col min="9" max="10" width="9.6640625" hidden="1" customWidth="1"/>
    <col min="11" max="11" width="12.33203125" customWidth="1"/>
    <col min="12" max="13" width="9.6640625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314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6"/>
      <c r="C5" s="36"/>
      <c r="D5" s="36"/>
      <c r="E5" s="36"/>
      <c r="F5" s="36"/>
      <c r="G5" s="36"/>
      <c r="H5" s="78" t="s">
        <v>355</v>
      </c>
      <c r="I5" s="78"/>
      <c r="J5" s="78"/>
      <c r="K5" s="78"/>
      <c r="L5" s="38"/>
      <c r="M5" s="38"/>
      <c r="N5" s="36"/>
    </row>
    <row r="6" spans="1:14" x14ac:dyDescent="0.25">
      <c r="A6" s="35" t="s">
        <v>321</v>
      </c>
      <c r="B6" s="39"/>
      <c r="C6" s="39"/>
      <c r="D6" s="36"/>
      <c r="E6" s="36"/>
      <c r="F6" s="36"/>
      <c r="G6" s="35" t="s">
        <v>287</v>
      </c>
      <c r="H6" s="79" t="s">
        <v>363</v>
      </c>
      <c r="I6" s="80"/>
      <c r="J6" s="80"/>
      <c r="K6" s="81"/>
      <c r="L6" s="40"/>
      <c r="M6" s="40"/>
      <c r="N6" s="36"/>
    </row>
    <row r="7" spans="1:14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79.2" x14ac:dyDescent="0.25">
      <c r="A8" s="60" t="s">
        <v>30</v>
      </c>
      <c r="B8" s="61" t="s">
        <v>361</v>
      </c>
      <c r="C8" s="61" t="s">
        <v>362</v>
      </c>
      <c r="D8" s="62" t="s">
        <v>34</v>
      </c>
      <c r="E8" s="62" t="s">
        <v>283</v>
      </c>
      <c r="F8" s="62" t="s">
        <v>31</v>
      </c>
      <c r="G8" s="62" t="s">
        <v>32</v>
      </c>
      <c r="H8" s="62" t="s">
        <v>356</v>
      </c>
      <c r="I8" s="62" t="s">
        <v>323</v>
      </c>
      <c r="J8" s="62" t="s">
        <v>334</v>
      </c>
      <c r="K8" s="62" t="s">
        <v>357</v>
      </c>
      <c r="L8" s="62" t="s">
        <v>359</v>
      </c>
      <c r="M8" s="62" t="s">
        <v>360</v>
      </c>
      <c r="N8" s="63" t="s">
        <v>358</v>
      </c>
    </row>
    <row r="9" spans="1:14" x14ac:dyDescent="0.25">
      <c r="A9" s="64">
        <v>1</v>
      </c>
      <c r="B9" s="64"/>
      <c r="C9" s="64"/>
      <c r="D9" s="65" t="s">
        <v>271</v>
      </c>
      <c r="E9" s="65">
        <f>VLOOKUP($D9,'ΚΛΙΜΑΚΕΣ-ΒΑΘΜΙΔΕΣ'!$A$1:$C$247,2,FALSE)</f>
        <v>2620</v>
      </c>
      <c r="F9" s="65">
        <f>VLOOKUP($D9,'ΚΛΙΜΑΚΕΣ-ΒΑΘΜΙΔΕΣ'!$A$1:$C$247,3,FALSE)</f>
        <v>64713</v>
      </c>
      <c r="G9" s="65">
        <f>ROUND(F9/12,2)</f>
        <v>5392.75</v>
      </c>
      <c r="H9" s="65">
        <f>IF(('Α15-Α16'!$G9*'Α15-Α16'!$I9)&gt;'Α15-Α16'!$J9,('Α15-Α16'!$G9*'Α15-Α16'!$I9),'Α15-Α16'!$J9)</f>
        <v>80.891249999999999</v>
      </c>
      <c r="I9" s="66">
        <f>VLOOKUP(H$6,δεδομένα!$A$2:$E$20,2,FALSE)</f>
        <v>1.4999999999999999E-2</v>
      </c>
      <c r="J9" s="65">
        <f>VLOOKUP(H$6,δεδομένα!$A$2:$E$20,3,FALSE)</f>
        <v>27.61</v>
      </c>
      <c r="K9" s="65">
        <f>IF((('Α15-Α16'!$G9+'Α15-Α16'!$H9)*'Α15-Α16'!$L9)&gt;'Α15-Α16'!$M9,(('Α15-Α16'!$G9+'Α15-Α16'!$H9)*'Α15-Α16'!$L9),'Α15-Α16'!$M9)</f>
        <v>693.51034637500004</v>
      </c>
      <c r="L9" s="66">
        <f>VLOOKUP(H$6,δεδομένα!$A$2:$E$20,4,FALSE)</f>
        <v>0.12670000000000001</v>
      </c>
      <c r="M9" s="65">
        <f>VLOOKUP(H$6,δεδομένα!$A$2:$E$20,5,FALSE)</f>
        <v>165.17</v>
      </c>
      <c r="N9" s="67">
        <f>+'Α15-Α16'!$G9+'Α15-Α16'!$H9+'Α15-Α16'!$K9</f>
        <v>6167.1515963749998</v>
      </c>
    </row>
    <row r="10" spans="1:14" x14ac:dyDescent="0.25">
      <c r="A10" s="68">
        <v>2</v>
      </c>
      <c r="B10" s="68">
        <v>12</v>
      </c>
      <c r="C10" s="68">
        <v>12</v>
      </c>
      <c r="D10" s="69" t="s">
        <v>272</v>
      </c>
      <c r="E10" s="69">
        <f>VLOOKUP($D10,'ΚΛΙΜΑΚΕΣ-ΒΑΘΜΙΔΕΣ'!$A$1:$C$247,2,FALSE)</f>
        <v>2620</v>
      </c>
      <c r="F10" s="69">
        <f>VLOOKUP($D10,'ΚΛΙΜΑΚΕΣ-ΒΑΘΜΙΔΕΣ'!$A$1:$C$247,3,FALSE)</f>
        <v>67333</v>
      </c>
      <c r="G10" s="69">
        <f t="shared" ref="G10:G17" si="0">ROUND(F10/12,2)</f>
        <v>5611.08</v>
      </c>
      <c r="H10" s="69">
        <f>IF(('Α15-Α16'!$G10*'Α15-Α16'!$I10)&gt;'Α15-Α16'!$J10,('Α15-Α16'!$G10*'Α15-Α16'!$I10),'Α15-Α16'!$J10)</f>
        <v>84.166199999999989</v>
      </c>
      <c r="I10" s="70">
        <f>VLOOKUP(H$6,δεδομένα!$A$2:$E$20,2,FALSE)</f>
        <v>1.4999999999999999E-2</v>
      </c>
      <c r="J10" s="69">
        <f>VLOOKUP(H$6,δεδομένα!$A$2:$E$20,3,FALSE)</f>
        <v>27.61</v>
      </c>
      <c r="K10" s="69">
        <f>IF((('Α15-Α16'!$G10+'Α15-Α16'!$H10)*'Α15-Α16'!$L10)&gt;'Α15-Α16'!$M10,(('Α15-Α16'!$G10+'Α15-Α16'!$H10)*'Α15-Α16'!$L10),'Α15-Α16'!$M10)</f>
        <v>721.58769354000003</v>
      </c>
      <c r="L10" s="70">
        <f>VLOOKUP(H$6,δεδομένα!$A$2:$E$20,4,FALSE)</f>
        <v>0.12670000000000001</v>
      </c>
      <c r="M10" s="69">
        <f>VLOOKUP(H$6,δεδομένα!$A$2:$E$20,5,FALSE)</f>
        <v>165.17</v>
      </c>
      <c r="N10" s="71">
        <f>+'Α15-Α16'!$G10+'Α15-Α16'!$H10+'Α15-Α16'!$K10</f>
        <v>6416.8338935399997</v>
      </c>
    </row>
    <row r="11" spans="1:14" x14ac:dyDescent="0.25">
      <c r="A11" s="64">
        <v>3</v>
      </c>
      <c r="B11" s="64">
        <v>12</v>
      </c>
      <c r="C11" s="64">
        <f>+C10+'Α15-Α16'!$B11</f>
        <v>24</v>
      </c>
      <c r="D11" s="65" t="s">
        <v>273</v>
      </c>
      <c r="E11" s="65">
        <f>VLOOKUP($D11,'ΚΛΙΜΑΚΕΣ-ΒΑΘΜΙΔΕΣ'!$A$1:$C$247,2,FALSE)</f>
        <v>2620</v>
      </c>
      <c r="F11" s="65">
        <f>VLOOKUP($D11,'ΚΛΙΜΑΚΕΣ-ΒΑΘΜΙΔΕΣ'!$A$1:$C$247,3,FALSE)</f>
        <v>69953</v>
      </c>
      <c r="G11" s="65">
        <f t="shared" si="0"/>
        <v>5829.42</v>
      </c>
      <c r="H11" s="65">
        <f>IF(('Α15-Α16'!$G11*'Α15-Α16'!$I11)&gt;'Α15-Α16'!$J11,('Α15-Α16'!$G11*'Α15-Α16'!$I11),'Α15-Α16'!$J11)</f>
        <v>87.441299999999998</v>
      </c>
      <c r="I11" s="66">
        <f>VLOOKUP(H$6,δεδομένα!$A$2:$E$20,2,FALSE)</f>
        <v>1.4999999999999999E-2</v>
      </c>
      <c r="J11" s="65">
        <f>VLOOKUP(H$6,δεδομένα!$A$2:$E$20,3,FALSE)</f>
        <v>27.61</v>
      </c>
      <c r="K11" s="65">
        <f>IF((('Α15-Α16'!$G11+'Α15-Α16'!$H11)*'Α15-Α16'!$L11)&gt;'Α15-Α16'!$M11,(('Α15-Α16'!$G11+'Α15-Α16'!$H11)*'Α15-Α16'!$L11),'Α15-Α16'!$M11)</f>
        <v>749.66632671000013</v>
      </c>
      <c r="L11" s="66">
        <f>VLOOKUP(H$6,δεδομένα!$A$2:$E$20,4,FALSE)</f>
        <v>0.12670000000000001</v>
      </c>
      <c r="M11" s="65">
        <f>VLOOKUP(H$6,δεδομένα!$A$2:$E$20,5,FALSE)</f>
        <v>165.17</v>
      </c>
      <c r="N11" s="67">
        <f>+'Α15-Α16'!$G11+'Α15-Α16'!$H11+'Α15-Α16'!$K11</f>
        <v>6666.5276267100007</v>
      </c>
    </row>
    <row r="12" spans="1:14" x14ac:dyDescent="0.25">
      <c r="A12" s="68">
        <v>4</v>
      </c>
      <c r="B12" s="68">
        <v>12</v>
      </c>
      <c r="C12" s="68">
        <f>+C11+'Α15-Α16'!$B12</f>
        <v>36</v>
      </c>
      <c r="D12" s="69" t="s">
        <v>274</v>
      </c>
      <c r="E12" s="69">
        <f>VLOOKUP($D12,'ΚΛΙΜΑΚΕΣ-ΒΑΘΜΙΔΕΣ'!$A$1:$C$247,2,FALSE)</f>
        <v>2620</v>
      </c>
      <c r="F12" s="69">
        <f>VLOOKUP($D12,'ΚΛΙΜΑΚΕΣ-ΒΑΘΜΙΔΕΣ'!$A$1:$C$247,3,FALSE)</f>
        <v>72573</v>
      </c>
      <c r="G12" s="69">
        <f t="shared" si="0"/>
        <v>6047.75</v>
      </c>
      <c r="H12" s="69">
        <f>IF(('Α15-Α16'!$G12*'Α15-Α16'!$I12)&gt;'Α15-Α16'!$J12,('Α15-Α16'!$G12*'Α15-Α16'!$I12),'Α15-Α16'!$J12)</f>
        <v>90.716250000000002</v>
      </c>
      <c r="I12" s="70">
        <f>VLOOKUP(H$6,δεδομένα!$A$2:$E$20,2,FALSE)</f>
        <v>1.4999999999999999E-2</v>
      </c>
      <c r="J12" s="69">
        <f>VLOOKUP(H$6,δεδομένα!$A$2:$E$20,3,FALSE)</f>
        <v>27.61</v>
      </c>
      <c r="K12" s="69">
        <f>IF((('Α15-Α16'!$G12+'Α15-Α16'!$H12)*'Α15-Α16'!$L12)&gt;'Α15-Α16'!$M12,(('Α15-Α16'!$G12+'Α15-Α16'!$H12)*'Α15-Α16'!$L12),'Α15-Α16'!$M12)</f>
        <v>777.74367387500013</v>
      </c>
      <c r="L12" s="70">
        <f>VLOOKUP(H$6,δεδομένα!$A$2:$E$20,4,FALSE)</f>
        <v>0.12670000000000001</v>
      </c>
      <c r="M12" s="69">
        <f>VLOOKUP(H$6,δεδομένα!$A$2:$E$20,5,FALSE)</f>
        <v>165.17</v>
      </c>
      <c r="N12" s="71">
        <f>+'Α15-Α16'!$G12+'Α15-Α16'!$H12+'Α15-Α16'!$K12</f>
        <v>6916.2099238750006</v>
      </c>
    </row>
    <row r="13" spans="1:14" x14ac:dyDescent="0.25">
      <c r="A13" s="64">
        <v>5</v>
      </c>
      <c r="B13" s="64">
        <v>12</v>
      </c>
      <c r="C13" s="64">
        <f>+C12+'Α15-Α16'!$B13</f>
        <v>48</v>
      </c>
      <c r="D13" s="65" t="s">
        <v>275</v>
      </c>
      <c r="E13" s="65">
        <f>VLOOKUP($D13,'ΚΛΙΜΑΚΕΣ-ΒΑΘΜΙΔΕΣ'!$A$1:$C$247,2,FALSE)</f>
        <v>2620</v>
      </c>
      <c r="F13" s="65">
        <f>VLOOKUP($D13,'ΚΛΙΜΑΚΕΣ-ΒΑΘΜΙΔΕΣ'!$A$1:$C$247,3,FALSE)</f>
        <v>75193</v>
      </c>
      <c r="G13" s="65">
        <f t="shared" si="0"/>
        <v>6266.08</v>
      </c>
      <c r="H13" s="65">
        <f>IF(('Α15-Α16'!$G13*'Α15-Α16'!$I13)&gt;'Α15-Α16'!$J13,('Α15-Α16'!$G13*'Α15-Α16'!$I13),'Α15-Α16'!$J13)</f>
        <v>93.991199999999992</v>
      </c>
      <c r="I13" s="66">
        <f>VLOOKUP(H$6,δεδομένα!$A$2:$E$20,2,FALSE)</f>
        <v>1.4999999999999999E-2</v>
      </c>
      <c r="J13" s="65">
        <f>VLOOKUP(H$6,δεδομένα!$A$2:$E$20,3,FALSE)</f>
        <v>27.61</v>
      </c>
      <c r="K13" s="65">
        <f>IF((('Α15-Α16'!$G13+'Α15-Α16'!$H13)*'Α15-Α16'!$L13)&gt;'Α15-Α16'!$M13,(('Α15-Α16'!$G13+'Α15-Α16'!$H13)*'Α15-Α16'!$L13),'Α15-Α16'!$M13)</f>
        <v>805.82102104000012</v>
      </c>
      <c r="L13" s="66">
        <f>VLOOKUP(H$6,δεδομένα!$A$2:$E$20,4,FALSE)</f>
        <v>0.12670000000000001</v>
      </c>
      <c r="M13" s="65">
        <f>VLOOKUP(H$6,δεδομένα!$A$2:$E$20,5,FALSE)</f>
        <v>165.17</v>
      </c>
      <c r="N13" s="67">
        <f>+'Α15-Α16'!$G13+'Α15-Α16'!$H13+'Α15-Α16'!$K13</f>
        <v>7165.8922210400005</v>
      </c>
    </row>
    <row r="14" spans="1:14" x14ac:dyDescent="0.25">
      <c r="A14" s="68">
        <v>6</v>
      </c>
      <c r="B14" s="68">
        <v>12</v>
      </c>
      <c r="C14" s="68">
        <f>+C13+'Α15-Α16'!$B14</f>
        <v>60</v>
      </c>
      <c r="D14" s="69" t="s">
        <v>276</v>
      </c>
      <c r="E14" s="69" t="str">
        <f>VLOOKUP($D14,'ΚΛΙΜΑΚΕΣ-ΒΑΘΜΙΔΕΣ'!$A$1:$C$247,2,FALSE)</f>
        <v>top</v>
      </c>
      <c r="F14" s="69">
        <f>VLOOKUP($D14,'ΚΛΙΜΑΚΕΣ-ΒΑΘΜΙΔΕΣ'!$A$1:$C$247,3,FALSE)</f>
        <v>77813</v>
      </c>
      <c r="G14" s="69">
        <f t="shared" si="0"/>
        <v>6484.42</v>
      </c>
      <c r="H14" s="69">
        <f>IF(('Α15-Α16'!$G14*'Α15-Α16'!$I14)&gt;'Α15-Α16'!$J14,('Α15-Α16'!$G14*'Α15-Α16'!$I14),'Α15-Α16'!$J14)</f>
        <v>97.266300000000001</v>
      </c>
      <c r="I14" s="70">
        <f>VLOOKUP(H$6,δεδομένα!$A$2:$E$20,2,FALSE)</f>
        <v>1.4999999999999999E-2</v>
      </c>
      <c r="J14" s="69">
        <f>VLOOKUP(H$6,δεδομένα!$A$2:$E$20,3,FALSE)</f>
        <v>27.61</v>
      </c>
      <c r="K14" s="69">
        <f>IF((('Α15-Α16'!$G14+'Α15-Α16'!$H14)*'Α15-Α16'!$L14)&gt;'Α15-Α16'!$M14,(('Α15-Α16'!$G14+'Α15-Α16'!$H14)*'Α15-Α16'!$L14),'Α15-Α16'!$M14)</f>
        <v>833.89965421000011</v>
      </c>
      <c r="L14" s="70">
        <f>VLOOKUP(H$6,δεδομένα!$A$2:$E$20,4,FALSE)</f>
        <v>0.12670000000000001</v>
      </c>
      <c r="M14" s="69">
        <f>VLOOKUP(H$6,δεδομένα!$A$2:$E$20,5,FALSE)</f>
        <v>165.17</v>
      </c>
      <c r="N14" s="71">
        <f>+'Α15-Α16'!$G14+'Α15-Α16'!$H14+'Α15-Α16'!$K14</f>
        <v>7415.5859542100006</v>
      </c>
    </row>
    <row r="15" spans="1:14" x14ac:dyDescent="0.25">
      <c r="A15" s="64">
        <v>7</v>
      </c>
      <c r="B15" s="64">
        <v>5</v>
      </c>
      <c r="C15" s="64">
        <f>+C14+'Α15-Α16'!$B15</f>
        <v>65</v>
      </c>
      <c r="D15" s="65" t="s">
        <v>280</v>
      </c>
      <c r="E15" s="65">
        <f>VLOOKUP($D15,'ΚΛΙΜΑΚΕΣ-ΒΑΘΜΙΔΕΣ'!$A$1:$C$247,2,FALSE)</f>
        <v>2620</v>
      </c>
      <c r="F15" s="65">
        <f>VLOOKUP($D15,'ΚΛΙΜΑΚΕΣ-ΒΑΘΜΙΔΕΣ'!$A$1:$C$247,3,FALSE)</f>
        <v>78880</v>
      </c>
      <c r="G15" s="65">
        <f t="shared" si="0"/>
        <v>6573.33</v>
      </c>
      <c r="H15" s="65">
        <f>IF(('Α15-Α16'!$G15*'Α15-Α16'!$I15)&gt;'Α15-Α16'!$J15,('Α15-Α16'!$G15*'Α15-Α16'!$I15),'Α15-Α16'!$J15)</f>
        <v>98.599949999999993</v>
      </c>
      <c r="I15" s="66">
        <f>VLOOKUP(H$6,δεδομένα!$A$2:$E$20,2,FALSE)</f>
        <v>1.4999999999999999E-2</v>
      </c>
      <c r="J15" s="65">
        <f>VLOOKUP(H$6,δεδομένα!$A$2:$E$20,3,FALSE)</f>
        <v>27.61</v>
      </c>
      <c r="K15" s="65">
        <f>IF((('Α15-Α16'!$G15+'Α15-Α16'!$H15)*'Α15-Α16'!$L15)&gt;'Α15-Α16'!$M15,(('Α15-Α16'!$G15+'Α15-Α16'!$H15)*'Α15-Α16'!$L15),'Α15-Α16'!$M15)</f>
        <v>845.33352466500003</v>
      </c>
      <c r="L15" s="66">
        <f>VLOOKUP(H$6,δεδομένα!$A$2:$E$20,4,FALSE)</f>
        <v>0.12670000000000001</v>
      </c>
      <c r="M15" s="65">
        <f>VLOOKUP(H$6,δεδομένα!$A$2:$E$20,5,FALSE)</f>
        <v>165.17</v>
      </c>
      <c r="N15" s="67">
        <f>+'Α15-Α16'!$G15+'Α15-Α16'!$H15+'Α15-Α16'!$K15</f>
        <v>7517.2634746650001</v>
      </c>
    </row>
    <row r="16" spans="1:14" x14ac:dyDescent="0.25">
      <c r="A16" s="68">
        <v>8</v>
      </c>
      <c r="B16" s="68">
        <v>12</v>
      </c>
      <c r="C16" s="68">
        <f>+C15+'Α15-Α16'!$B16</f>
        <v>77</v>
      </c>
      <c r="D16" s="69" t="s">
        <v>281</v>
      </c>
      <c r="E16" s="69">
        <f>VLOOKUP($D16,'ΚΛΙΜΑΚΕΣ-ΒΑΘΜΙΔΕΣ'!$A$1:$C$247,2,FALSE)</f>
        <v>2620</v>
      </c>
      <c r="F16" s="69">
        <f>VLOOKUP($D16,'ΚΛΙΜΑΚΕΣ-ΒΑΘΜΙΔΕΣ'!$A$1:$C$247,3,FALSE)</f>
        <v>81500</v>
      </c>
      <c r="G16" s="69">
        <f t="shared" si="0"/>
        <v>6791.67</v>
      </c>
      <c r="H16" s="69">
        <f>IF(('Α15-Α16'!$G16*'Α15-Α16'!$I16)&gt;'Α15-Α16'!$J16,('Α15-Α16'!$G16*'Α15-Α16'!$I16),'Α15-Α16'!$J16)</f>
        <v>101.87505</v>
      </c>
      <c r="I16" s="70">
        <f>VLOOKUP(H$6,δεδομένα!$A$2:$E$20,2,FALSE)</f>
        <v>1.4999999999999999E-2</v>
      </c>
      <c r="J16" s="69">
        <f>VLOOKUP(H$6,δεδομένα!$A$2:$E$20,3,FALSE)</f>
        <v>27.61</v>
      </c>
      <c r="K16" s="69">
        <f>IF((('Α15-Α16'!$G16+'Α15-Α16'!$H16)*'Α15-Α16'!$L16)&gt;'Α15-Α16'!$M16,(('Α15-Α16'!$G16+'Α15-Α16'!$H16)*'Α15-Α16'!$L16),'Α15-Α16'!$M16)</f>
        <v>873.41215783500002</v>
      </c>
      <c r="L16" s="70">
        <f>VLOOKUP(H$6,δεδομένα!$A$2:$E$20,4,FALSE)</f>
        <v>0.12670000000000001</v>
      </c>
      <c r="M16" s="69">
        <f>VLOOKUP(H$6,δεδομένα!$A$2:$E$20,5,FALSE)</f>
        <v>165.17</v>
      </c>
      <c r="N16" s="71">
        <f>+'Α15-Α16'!$G16+'Α15-Α16'!$H16+'Α15-Α16'!$K16</f>
        <v>7766.9572078349993</v>
      </c>
    </row>
    <row r="17" spans="1:14" x14ac:dyDescent="0.25">
      <c r="A17" s="72">
        <v>9</v>
      </c>
      <c r="B17" s="72">
        <v>12</v>
      </c>
      <c r="C17" s="72">
        <f>+C16+'Α15-Α16'!$B17</f>
        <v>89</v>
      </c>
      <c r="D17" s="73" t="s">
        <v>282</v>
      </c>
      <c r="E17" s="73" t="str">
        <f>VLOOKUP($D17,'ΚΛΙΜΑΚΕΣ-ΒΑΘΜΙΔΕΣ'!$A$1:$C$247,2,FALSE)</f>
        <v>top</v>
      </c>
      <c r="F17" s="73">
        <f>VLOOKUP($D17,'ΚΛΙΜΑΚΕΣ-ΒΑΘΜΙΔΕΣ'!$A$1:$C$247,3,FALSE)</f>
        <v>84120</v>
      </c>
      <c r="G17" s="73">
        <f t="shared" si="0"/>
        <v>7010</v>
      </c>
      <c r="H17" s="73">
        <f>IF(('Α15-Α16'!$G17*'Α15-Α16'!$I17)&gt;'Α15-Α16'!$J17,('Α15-Α16'!$G17*'Α15-Α16'!$I17),'Α15-Α16'!$J17)</f>
        <v>105.14999999999999</v>
      </c>
      <c r="I17" s="74">
        <f>VLOOKUP(H$6,δεδομένα!$A$2:$E$20,2,FALSE)</f>
        <v>1.4999999999999999E-2</v>
      </c>
      <c r="J17" s="73">
        <f>VLOOKUP(H$6,δεδομένα!$A$2:$E$20,3,FALSE)</f>
        <v>27.61</v>
      </c>
      <c r="K17" s="73">
        <f>IF((('Α15-Α16'!$G17+'Α15-Α16'!$H17)*'Α15-Α16'!$L17)&gt;'Α15-Α16'!$M17,(('Α15-Α16'!$G17+'Α15-Α16'!$H17)*'Α15-Α16'!$L17),'Α15-Α16'!$M17)</f>
        <v>901.48950500000001</v>
      </c>
      <c r="L17" s="74">
        <f>VLOOKUP(H$6,δεδομένα!$A$2:$E$20,4,FALSE)</f>
        <v>0.12670000000000001</v>
      </c>
      <c r="M17" s="73">
        <f>VLOOKUP(H$6,δεδομένα!$A$2:$E$20,5,FALSE)</f>
        <v>165.17</v>
      </c>
      <c r="N17" s="75">
        <f>+'Α15-Α16'!$G17+'Α15-Α16'!$H17+'Α15-Α16'!$K17</f>
        <v>8016.6395049999992</v>
      </c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26.4" hidden="1" x14ac:dyDescent="0.25">
      <c r="A21" s="36"/>
      <c r="B21" s="41" t="str">
        <f>D15</f>
        <v>Α16/4η</v>
      </c>
      <c r="C21" s="41" t="str">
        <f>D14</f>
        <v>Α15/6η</v>
      </c>
      <c r="D21" s="42" t="s">
        <v>343</v>
      </c>
      <c r="E21" s="43" t="s">
        <v>344</v>
      </c>
      <c r="F21" s="44" t="s">
        <v>345</v>
      </c>
      <c r="G21" s="36"/>
      <c r="H21" s="36"/>
      <c r="I21" s="36"/>
      <c r="J21" s="36"/>
      <c r="K21" s="36"/>
      <c r="L21" s="36"/>
      <c r="M21" s="36"/>
      <c r="N21" s="36"/>
    </row>
    <row r="22" spans="1:14" hidden="1" x14ac:dyDescent="0.25">
      <c r="A22" s="36"/>
      <c r="B22" s="45">
        <f>F15</f>
        <v>78880</v>
      </c>
      <c r="C22" s="45">
        <f>F14</f>
        <v>77813</v>
      </c>
      <c r="D22" s="45">
        <f>+B22-C22</f>
        <v>1067</v>
      </c>
      <c r="E22" s="45">
        <f>E15</f>
        <v>2620</v>
      </c>
      <c r="F22" s="36">
        <f>D22/E22*12</f>
        <v>4.887022900763359</v>
      </c>
      <c r="G22" s="43">
        <f>ROUND(F22,0)</f>
        <v>5</v>
      </c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</sheetData>
  <sheetProtection algorithmName="SHA-512" hashValue="zBIHTvMWGsVsGXD6WLy5W0UY6igKSy6bsymiSXs0Mkvt+pOMEy/ZKmOb07iZI7hJKAdXBPiEdJlfg1bl43UPRA==" saltValue="HUjHkFRUvu4Y4Y6jLDoSDw==" spinCount="100000" sheet="1" objects="1" scenarios="1"/>
  <mergeCells count="2">
    <mergeCell ref="H5:K5"/>
    <mergeCell ref="H6:K6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9E3FDE1-E529-43A0-BD4A-61BAE8E1EEF7}">
          <x14:formula1>
            <xm:f>'ΚΛΙΜΑΚΕΣ-ΒΑΘΜΙΔΕΣ'!$A$1:$A$247</xm:f>
          </x14:formula1>
          <xm:sqref>D9:D17</xm:sqref>
        </x14:dataValidation>
        <x14:dataValidation type="list" allowBlank="1" showInputMessage="1" showErrorMessage="1" xr:uid="{56E01541-8D78-4063-BABA-BFC0EB82B06C}">
          <x14:formula1>
            <xm:f>δεδομένα!$A$2:$A$20</xm:f>
          </x14:formula1>
          <xm:sqref>H6:K6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8A70-518C-458E-B5B6-6261F28253BC}">
  <sheetPr codeName="Sheet5"/>
  <dimension ref="A1:N25"/>
  <sheetViews>
    <sheetView zoomScale="99" zoomScaleNormal="99" workbookViewId="0">
      <selection activeCell="P37" sqref="P37"/>
    </sheetView>
  </sheetViews>
  <sheetFormatPr defaultRowHeight="13.2" x14ac:dyDescent="0.25"/>
  <cols>
    <col min="1" max="1" width="4.109375" customWidth="1"/>
    <col min="2" max="2" width="9" customWidth="1"/>
    <col min="3" max="3" width="9.44140625" customWidth="1"/>
    <col min="4" max="4" width="10.88671875" customWidth="1"/>
    <col min="5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/>
      <c r="C4" s="36"/>
      <c r="D4" s="36"/>
      <c r="E4" s="36"/>
      <c r="F4" s="36"/>
      <c r="G4" s="36"/>
      <c r="H4" s="78" t="s">
        <v>355</v>
      </c>
      <c r="I4" s="78"/>
      <c r="J4" s="78"/>
      <c r="K4" s="78"/>
      <c r="L4" s="38"/>
      <c r="M4" s="38"/>
      <c r="N4" s="36"/>
    </row>
    <row r="5" spans="1:14" x14ac:dyDescent="0.25">
      <c r="A5" s="35" t="s">
        <v>321</v>
      </c>
      <c r="B5" s="39"/>
      <c r="C5" s="39"/>
      <c r="D5" s="36"/>
      <c r="E5" s="36"/>
      <c r="F5" s="36"/>
      <c r="G5" s="35" t="s">
        <v>285</v>
      </c>
      <c r="H5" s="79" t="s">
        <v>363</v>
      </c>
      <c r="I5" s="80"/>
      <c r="J5" s="80"/>
      <c r="K5" s="81"/>
      <c r="L5" s="40"/>
      <c r="M5" s="40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05.6" x14ac:dyDescent="0.25">
      <c r="A7" s="60" t="s">
        <v>30</v>
      </c>
      <c r="B7" s="61" t="s">
        <v>361</v>
      </c>
      <c r="C7" s="61" t="s">
        <v>362</v>
      </c>
      <c r="D7" s="62" t="s">
        <v>34</v>
      </c>
      <c r="E7" s="62" t="s">
        <v>283</v>
      </c>
      <c r="F7" s="62" t="s">
        <v>31</v>
      </c>
      <c r="G7" s="62" t="s">
        <v>32</v>
      </c>
      <c r="H7" s="62" t="s">
        <v>356</v>
      </c>
      <c r="I7" s="62" t="s">
        <v>323</v>
      </c>
      <c r="J7" s="62" t="s">
        <v>334</v>
      </c>
      <c r="K7" s="62" t="s">
        <v>357</v>
      </c>
      <c r="L7" s="62" t="s">
        <v>359</v>
      </c>
      <c r="M7" s="62" t="s">
        <v>360</v>
      </c>
      <c r="N7" s="63" t="s">
        <v>358</v>
      </c>
    </row>
    <row r="8" spans="1:14" x14ac:dyDescent="0.25">
      <c r="A8" s="64">
        <v>1</v>
      </c>
      <c r="B8" s="64"/>
      <c r="C8" s="64"/>
      <c r="D8" s="65" t="s">
        <v>255</v>
      </c>
      <c r="E8" s="65">
        <f>VLOOKUP($D8,'ΚΛΙΜΑΚΕΣ-ΒΑΘΜΙΔΕΣ'!$A$1:$C$247,2,FALSE)</f>
        <v>2458</v>
      </c>
      <c r="F8" s="65">
        <f>VLOOKUP($D8,'ΚΛΙΜΑΚΕΣ-ΒΑΘΜΙΔΕΣ'!$A$1:$C$247,3,FALSE)</f>
        <v>57077</v>
      </c>
      <c r="G8" s="65">
        <f>ROUND(F8/12,2)</f>
        <v>4756.42</v>
      </c>
      <c r="H8" s="65">
        <f t="shared" ref="H8:H17" si="0">IF((G8*I8)&gt;J8,G8*I8,J8)</f>
        <v>71.346299999999999</v>
      </c>
      <c r="I8" s="66">
        <f>VLOOKUP(H$5,δεδομένα!$A$2:$E$20,2,FALSE)</f>
        <v>1.4999999999999999E-2</v>
      </c>
      <c r="J8" s="65">
        <f>VLOOKUP(H$5,δεδομένα!$A$2:$E$20,3,FALSE)</f>
        <v>27.61</v>
      </c>
      <c r="K8" s="65">
        <f t="shared" ref="K8:K17" si="1">IF((G8+H8)*L8&gt;M8,(G8+H8)*L8,M8)</f>
        <v>611.67799021000008</v>
      </c>
      <c r="L8" s="66">
        <f>VLOOKUP(H$5,δεδομένα!$A$2:$E$20,4,FALSE)</f>
        <v>0.12670000000000001</v>
      </c>
      <c r="M8" s="65">
        <f>VLOOKUP(H$5,δεδομένα!$A$2:$E$20,5,FALSE)</f>
        <v>165.17</v>
      </c>
      <c r="N8" s="67">
        <f t="shared" ref="N8:N17" si="2">G8+H8+K8</f>
        <v>5439.44429021</v>
      </c>
    </row>
    <row r="9" spans="1:14" x14ac:dyDescent="0.25">
      <c r="A9" s="68">
        <v>2</v>
      </c>
      <c r="B9" s="68">
        <v>12</v>
      </c>
      <c r="C9" s="68">
        <v>12</v>
      </c>
      <c r="D9" s="69" t="s">
        <v>256</v>
      </c>
      <c r="E9" s="69">
        <f>VLOOKUP($D9,'ΚΛΙΜΑΚΕΣ-ΒΑΘΜΙΔΕΣ'!$A$1:$C$247,2,FALSE)</f>
        <v>2458</v>
      </c>
      <c r="F9" s="69">
        <f>VLOOKUP($D9,'ΚΛΙΜΑΚΕΣ-ΒΑΘΜΙΔΕΣ'!$A$1:$C$247,3,FALSE)</f>
        <v>59535</v>
      </c>
      <c r="G9" s="69">
        <f t="shared" ref="G9:G17" si="3">ROUND(F9/12,2)</f>
        <v>4961.25</v>
      </c>
      <c r="H9" s="69">
        <f t="shared" si="0"/>
        <v>74.418750000000003</v>
      </c>
      <c r="I9" s="70">
        <f>VLOOKUP(H$5,δεδομένα!$A$2:$E$20,2,FALSE)</f>
        <v>1.4999999999999999E-2</v>
      </c>
      <c r="J9" s="69">
        <f>VLOOKUP(H$5,δεδομένα!$A$2:$E$20,3,FALSE)</f>
        <v>27.61</v>
      </c>
      <c r="K9" s="69">
        <f t="shared" si="1"/>
        <v>638.01923062499998</v>
      </c>
      <c r="L9" s="70">
        <f>VLOOKUP(H$5,δεδομένα!$A$2:$E$20,4,FALSE)</f>
        <v>0.12670000000000001</v>
      </c>
      <c r="M9" s="69">
        <f>VLOOKUP(H$5,δεδομένα!$A$2:$E$20,5,FALSE)</f>
        <v>165.17</v>
      </c>
      <c r="N9" s="71">
        <f t="shared" si="2"/>
        <v>5673.6879806249999</v>
      </c>
    </row>
    <row r="10" spans="1:14" x14ac:dyDescent="0.25">
      <c r="A10" s="64">
        <v>3</v>
      </c>
      <c r="B10" s="64">
        <v>12</v>
      </c>
      <c r="C10" s="64">
        <f>+C9+'Α14-Α15'!$B10</f>
        <v>24</v>
      </c>
      <c r="D10" s="65" t="s">
        <v>257</v>
      </c>
      <c r="E10" s="65">
        <f>VLOOKUP($D10,'ΚΛΙΜΑΚΕΣ-ΒΑΘΜΙΔΕΣ'!$A$1:$C$247,2,FALSE)</f>
        <v>2458</v>
      </c>
      <c r="F10" s="65">
        <f>VLOOKUP($D10,'ΚΛΙΜΑΚΕΣ-ΒΑΘΜΙΔΕΣ'!$A$1:$C$247,3,FALSE)</f>
        <v>61993</v>
      </c>
      <c r="G10" s="65">
        <f t="shared" si="3"/>
        <v>5166.08</v>
      </c>
      <c r="H10" s="65">
        <f t="shared" si="0"/>
        <v>77.491199999999992</v>
      </c>
      <c r="I10" s="66">
        <f>VLOOKUP(H$5,δεδομένα!$A$2:$E$20,2,FALSE)</f>
        <v>1.4999999999999999E-2</v>
      </c>
      <c r="J10" s="65">
        <f>VLOOKUP(H$5,δεδομένα!$A$2:$E$20,3,FALSE)</f>
        <v>27.61</v>
      </c>
      <c r="K10" s="65">
        <f t="shared" si="1"/>
        <v>664.36047104000011</v>
      </c>
      <c r="L10" s="66">
        <f>VLOOKUP(H$5,δεδομένα!$A$2:$E$20,4,FALSE)</f>
        <v>0.12670000000000001</v>
      </c>
      <c r="M10" s="65">
        <f>VLOOKUP(H$5,δεδομένα!$A$2:$E$20,5,FALSE)</f>
        <v>165.17</v>
      </c>
      <c r="N10" s="67">
        <f t="shared" si="2"/>
        <v>5907.9316710400008</v>
      </c>
    </row>
    <row r="11" spans="1:14" x14ac:dyDescent="0.25">
      <c r="A11" s="68">
        <v>4</v>
      </c>
      <c r="B11" s="68">
        <v>12</v>
      </c>
      <c r="C11" s="68">
        <f>+C10+'Α14-Α15'!$B11</f>
        <v>36</v>
      </c>
      <c r="D11" s="69" t="s">
        <v>258</v>
      </c>
      <c r="E11" s="69">
        <f>VLOOKUP($D11,'ΚΛΙΜΑΚΕΣ-ΒΑΘΜΙΔΕΣ'!$A$1:$C$247,2,FALSE)</f>
        <v>2458</v>
      </c>
      <c r="F11" s="69">
        <f>VLOOKUP($D11,'ΚΛΙΜΑΚΕΣ-ΒΑΘΜΙΔΕΣ'!$A$1:$C$247,3,FALSE)</f>
        <v>64451</v>
      </c>
      <c r="G11" s="69">
        <f t="shared" si="3"/>
        <v>5370.92</v>
      </c>
      <c r="H11" s="69">
        <f t="shared" si="0"/>
        <v>80.563800000000001</v>
      </c>
      <c r="I11" s="70">
        <f>VLOOKUP(H$5,δεδομένα!$A$2:$E$20,2,FALSE)</f>
        <v>1.4999999999999999E-2</v>
      </c>
      <c r="J11" s="69">
        <f>VLOOKUP(H$5,δεδομένα!$A$2:$E$20,3,FALSE)</f>
        <v>27.61</v>
      </c>
      <c r="K11" s="69">
        <f t="shared" si="1"/>
        <v>690.70299746000001</v>
      </c>
      <c r="L11" s="70">
        <f>VLOOKUP(H$5,δεδομένα!$A$2:$E$20,4,FALSE)</f>
        <v>0.12670000000000001</v>
      </c>
      <c r="M11" s="69">
        <f>VLOOKUP(H$5,δεδομένα!$A$2:$E$20,5,FALSE)</f>
        <v>165.17</v>
      </c>
      <c r="N11" s="71">
        <f t="shared" si="2"/>
        <v>6142.18679746</v>
      </c>
    </row>
    <row r="12" spans="1:14" x14ac:dyDescent="0.25">
      <c r="A12" s="64">
        <v>5</v>
      </c>
      <c r="B12" s="64">
        <v>12</v>
      </c>
      <c r="C12" s="64">
        <f>+C11+'Α14-Α15'!$B12</f>
        <v>48</v>
      </c>
      <c r="D12" s="65" t="s">
        <v>259</v>
      </c>
      <c r="E12" s="65">
        <f>VLOOKUP($D12,'ΚΛΙΜΑΚΕΣ-ΒΑΘΜΙΔΕΣ'!$A$1:$C$247,2,FALSE)</f>
        <v>2458</v>
      </c>
      <c r="F12" s="65">
        <f>VLOOKUP($D12,'ΚΛΙΜΑΚΕΣ-ΒΑΘΜΙΔΕΣ'!$A$1:$C$247,3,FALSE)</f>
        <v>66909</v>
      </c>
      <c r="G12" s="65">
        <f t="shared" si="3"/>
        <v>5575.75</v>
      </c>
      <c r="H12" s="65">
        <f t="shared" si="0"/>
        <v>83.636250000000004</v>
      </c>
      <c r="I12" s="66">
        <f>VLOOKUP(H$5,δεδομένα!$A$2:$E$20,2,FALSE)</f>
        <v>1.4999999999999999E-2</v>
      </c>
      <c r="J12" s="65">
        <f>VLOOKUP(H$5,δεδομένα!$A$2:$E$20,3,FALSE)</f>
        <v>27.61</v>
      </c>
      <c r="K12" s="65">
        <f t="shared" si="1"/>
        <v>717.04423787500002</v>
      </c>
      <c r="L12" s="66">
        <f>VLOOKUP(H$5,δεδομένα!$A$2:$E$20,4,FALSE)</f>
        <v>0.12670000000000001</v>
      </c>
      <c r="M12" s="65">
        <f>VLOOKUP(H$5,δεδομένα!$A$2:$E$20,5,FALSE)</f>
        <v>165.17</v>
      </c>
      <c r="N12" s="67">
        <f t="shared" si="2"/>
        <v>6376.4304878749999</v>
      </c>
    </row>
    <row r="13" spans="1:14" x14ac:dyDescent="0.25">
      <c r="A13" s="68">
        <v>6</v>
      </c>
      <c r="B13" s="68">
        <v>12</v>
      </c>
      <c r="C13" s="68">
        <f>+C12+'Α14-Α15'!$B13</f>
        <v>60</v>
      </c>
      <c r="D13" s="69" t="s">
        <v>260</v>
      </c>
      <c r="E13" s="69">
        <f>VLOOKUP($D13,'ΚΛΙΜΑΚΕΣ-ΒΑΘΜΙΔΕΣ'!$A$1:$C$247,2,FALSE)</f>
        <v>2458</v>
      </c>
      <c r="F13" s="69">
        <f>VLOOKUP($D13,'ΚΛΙΜΑΚΕΣ-ΒΑΘΜΙΔΕΣ'!$A$1:$C$247,3,FALSE)</f>
        <v>69367</v>
      </c>
      <c r="G13" s="69">
        <f t="shared" si="3"/>
        <v>5780.58</v>
      </c>
      <c r="H13" s="69">
        <f t="shared" si="0"/>
        <v>86.708699999999993</v>
      </c>
      <c r="I13" s="70">
        <f>VLOOKUP(H$5,δεδομένα!$A$2:$E$20,2,FALSE)</f>
        <v>1.4999999999999999E-2</v>
      </c>
      <c r="J13" s="69">
        <f>VLOOKUP(H$5,δεδομένα!$A$2:$E$20,3,FALSE)</f>
        <v>27.61</v>
      </c>
      <c r="K13" s="69">
        <f t="shared" si="1"/>
        <v>743.38547829000004</v>
      </c>
      <c r="L13" s="70">
        <f>VLOOKUP(H$5,δεδομένα!$A$2:$E$20,4,FALSE)</f>
        <v>0.12670000000000001</v>
      </c>
      <c r="M13" s="69">
        <f>VLOOKUP(H$5,δεδομένα!$A$2:$E$20,5,FALSE)</f>
        <v>165.17</v>
      </c>
      <c r="N13" s="71">
        <f t="shared" si="2"/>
        <v>6610.6741782899999</v>
      </c>
    </row>
    <row r="14" spans="1:14" x14ac:dyDescent="0.25">
      <c r="A14" s="64">
        <v>7</v>
      </c>
      <c r="B14" s="64">
        <v>12</v>
      </c>
      <c r="C14" s="64">
        <f>+C13+'Α14-Α15'!$B14</f>
        <v>72</v>
      </c>
      <c r="D14" s="65" t="s">
        <v>261</v>
      </c>
      <c r="E14" s="65" t="str">
        <f>VLOOKUP($D14,'ΚΛΙΜΑΚΕΣ-ΒΑΘΜΙΔΕΣ'!$A$1:$C$247,2,FALSE)</f>
        <v>top</v>
      </c>
      <c r="F14" s="65">
        <f>VLOOKUP($D14,'ΚΛΙΜΑΚΕΣ-ΒΑΘΜΙΔΕΣ'!$A$1:$C$247,3,FALSE)</f>
        <v>71825</v>
      </c>
      <c r="G14" s="65">
        <f t="shared" si="3"/>
        <v>5985.42</v>
      </c>
      <c r="H14" s="65">
        <f t="shared" si="0"/>
        <v>89.781300000000002</v>
      </c>
      <c r="I14" s="66">
        <f>VLOOKUP(H$5,δεδομένα!$A$2:$E$20,2,FALSE)</f>
        <v>1.4999999999999999E-2</v>
      </c>
      <c r="J14" s="65">
        <f>VLOOKUP(H$5,δεδομένα!$A$2:$E$20,3,FALSE)</f>
        <v>27.61</v>
      </c>
      <c r="K14" s="65">
        <f t="shared" si="1"/>
        <v>769.72800471000005</v>
      </c>
      <c r="L14" s="66">
        <f>VLOOKUP(H$5,δεδομένα!$A$2:$E$20,4,FALSE)</f>
        <v>0.12670000000000001</v>
      </c>
      <c r="M14" s="65">
        <f>VLOOKUP(H$5,δεδομένα!$A$2:$E$20,5,FALSE)</f>
        <v>165.17</v>
      </c>
      <c r="N14" s="67">
        <f t="shared" si="2"/>
        <v>6844.92930471</v>
      </c>
    </row>
    <row r="15" spans="1:14" x14ac:dyDescent="0.25">
      <c r="A15" s="68">
        <v>10</v>
      </c>
      <c r="B15" s="68">
        <v>3</v>
      </c>
      <c r="C15" s="68">
        <f>+C14+'Α14-Α15'!$B15</f>
        <v>75</v>
      </c>
      <c r="D15" s="69" t="s">
        <v>274</v>
      </c>
      <c r="E15" s="69">
        <f>VLOOKUP($D15,'ΚΛΙΜΑΚΕΣ-ΒΑΘΜΙΔΕΣ'!$A$1:$C$247,2,FALSE)</f>
        <v>2620</v>
      </c>
      <c r="F15" s="69">
        <f>VLOOKUP($D15,'ΚΛΙΜΑΚΕΣ-ΒΑΘΜΙΔΕΣ'!$A$1:$C$247,3,FALSE)</f>
        <v>72573</v>
      </c>
      <c r="G15" s="69">
        <f t="shared" si="3"/>
        <v>6047.75</v>
      </c>
      <c r="H15" s="69">
        <f t="shared" si="0"/>
        <v>90.716250000000002</v>
      </c>
      <c r="I15" s="70">
        <f>VLOOKUP(H$5,δεδομένα!$A$2:$E$20,2,FALSE)</f>
        <v>1.4999999999999999E-2</v>
      </c>
      <c r="J15" s="69">
        <f>VLOOKUP(H$5,δεδομένα!$A$2:$E$20,3,FALSE)</f>
        <v>27.61</v>
      </c>
      <c r="K15" s="69">
        <f t="shared" si="1"/>
        <v>777.74367387500013</v>
      </c>
      <c r="L15" s="70">
        <f>VLOOKUP(H$5,δεδομένα!$A$2:$E$20,4,FALSE)</f>
        <v>0.12670000000000001</v>
      </c>
      <c r="M15" s="69">
        <f>VLOOKUP(H$5,δεδομένα!$A$2:$E$20,5,FALSE)</f>
        <v>165.17</v>
      </c>
      <c r="N15" s="71">
        <f t="shared" si="2"/>
        <v>6916.2099238750006</v>
      </c>
    </row>
    <row r="16" spans="1:14" x14ac:dyDescent="0.25">
      <c r="A16" s="72">
        <v>11</v>
      </c>
      <c r="B16" s="72">
        <v>12</v>
      </c>
      <c r="C16" s="72">
        <f>+C15+'Α14-Α15'!$B16</f>
        <v>87</v>
      </c>
      <c r="D16" s="73" t="s">
        <v>275</v>
      </c>
      <c r="E16" s="73">
        <f>VLOOKUP($D16,'ΚΛΙΜΑΚΕΣ-ΒΑΘΜΙΔΕΣ'!$A$1:$C$247,2,FALSE)</f>
        <v>2620</v>
      </c>
      <c r="F16" s="73">
        <f>VLOOKUP($D16,'ΚΛΙΜΑΚΕΣ-ΒΑΘΜΙΔΕΣ'!$A$1:$C$247,3,FALSE)</f>
        <v>75193</v>
      </c>
      <c r="G16" s="73">
        <f t="shared" si="3"/>
        <v>6266.08</v>
      </c>
      <c r="H16" s="73">
        <f t="shared" si="0"/>
        <v>93.991199999999992</v>
      </c>
      <c r="I16" s="74">
        <f>VLOOKUP(H$5,δεδομένα!$A$2:$E$20,2,FALSE)</f>
        <v>1.4999999999999999E-2</v>
      </c>
      <c r="J16" s="73">
        <f>VLOOKUP(H$5,δεδομένα!$A$2:$E$20,3,FALSE)</f>
        <v>27.61</v>
      </c>
      <c r="K16" s="73">
        <f t="shared" si="1"/>
        <v>805.82102104000012</v>
      </c>
      <c r="L16" s="74">
        <f>VLOOKUP(H$5,δεδομένα!$A$2:$E$20,4,FALSE)</f>
        <v>0.12670000000000001</v>
      </c>
      <c r="M16" s="73">
        <f>VLOOKUP(H$5,δεδομένα!$A$2:$E$20,5,FALSE)</f>
        <v>165.17</v>
      </c>
      <c r="N16" s="75">
        <f t="shared" si="2"/>
        <v>7165.8922210400005</v>
      </c>
    </row>
    <row r="17" spans="1:14" x14ac:dyDescent="0.25">
      <c r="A17" s="68">
        <v>12</v>
      </c>
      <c r="B17" s="68">
        <v>12</v>
      </c>
      <c r="C17" s="68">
        <f>+C16+'Α14-Α15'!$B17</f>
        <v>99</v>
      </c>
      <c r="D17" s="69" t="s">
        <v>276</v>
      </c>
      <c r="E17" s="69" t="str">
        <f>VLOOKUP($D17,'ΚΛΙΜΑΚΕΣ-ΒΑΘΜΙΔΕΣ'!$A$1:$C$247,2,FALSE)</f>
        <v>top</v>
      </c>
      <c r="F17" s="69">
        <f>VLOOKUP($D17,'ΚΛΙΜΑΚΕΣ-ΒΑΘΜΙΔΕΣ'!$A$1:$C$247,3,FALSE)</f>
        <v>77813</v>
      </c>
      <c r="G17" s="69">
        <f t="shared" si="3"/>
        <v>6484.42</v>
      </c>
      <c r="H17" s="69">
        <f t="shared" si="0"/>
        <v>97.266300000000001</v>
      </c>
      <c r="I17" s="70">
        <f>VLOOKUP(H$5,δεδομένα!$A$2:$E$20,2,FALSE)</f>
        <v>1.4999999999999999E-2</v>
      </c>
      <c r="J17" s="69">
        <f>VLOOKUP(H$5,δεδομένα!$A$2:$E$20,3,FALSE)</f>
        <v>27.61</v>
      </c>
      <c r="K17" s="69">
        <f t="shared" si="1"/>
        <v>833.89965421000011</v>
      </c>
      <c r="L17" s="70">
        <f>VLOOKUP(H$5,δεδομένα!$A$2:$E$20,4,FALSE)</f>
        <v>0.12670000000000001</v>
      </c>
      <c r="M17" s="69">
        <f>VLOOKUP(H$5,δεδομένα!$A$2:$E$20,5,FALSE)</f>
        <v>165.17</v>
      </c>
      <c r="N17" s="71">
        <f t="shared" si="2"/>
        <v>7415.5859542100006</v>
      </c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idden="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26.4" hidden="1" x14ac:dyDescent="0.25">
      <c r="A21" s="36"/>
      <c r="B21" s="41" t="str">
        <f>D15</f>
        <v>Α15/4η</v>
      </c>
      <c r="C21" s="41" t="str">
        <f>D14</f>
        <v>A14/7η</v>
      </c>
      <c r="D21" s="42" t="s">
        <v>343</v>
      </c>
      <c r="E21" s="43" t="s">
        <v>344</v>
      </c>
      <c r="F21" s="44" t="s">
        <v>345</v>
      </c>
      <c r="G21" s="36"/>
      <c r="H21" s="36"/>
      <c r="I21" s="36"/>
      <c r="J21" s="36"/>
      <c r="K21" s="36"/>
      <c r="L21" s="36"/>
      <c r="M21" s="36"/>
      <c r="N21" s="36"/>
    </row>
    <row r="22" spans="1:14" hidden="1" x14ac:dyDescent="0.25">
      <c r="A22" s="36"/>
      <c r="B22" s="45">
        <f>F15</f>
        <v>72573</v>
      </c>
      <c r="C22" s="45">
        <f>F14</f>
        <v>71825</v>
      </c>
      <c r="D22" s="45">
        <f>+B22-C22</f>
        <v>748</v>
      </c>
      <c r="E22" s="45">
        <f>E15</f>
        <v>2620</v>
      </c>
      <c r="F22" s="36">
        <f>D22/E22*12</f>
        <v>3.4259541984732822</v>
      </c>
      <c r="G22" s="43">
        <f>ROUND(F22,0)</f>
        <v>3</v>
      </c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</sheetData>
  <sheetProtection algorithmName="SHA-512" hashValue="IUQdq5k9mLdUsCjPJpNrQ6mPAYmheTOeusp2GZcQDpkzO8x7sKs2FdmE7R/Dp18HkHeBb0B1fVEDF6Z/AT/Wew==" saltValue="tUps69e0RnzvX0BAiD/oeg==" spinCount="100000" sheet="1" objects="1" scenarios="1"/>
  <mergeCells count="2">
    <mergeCell ref="H4:K4"/>
    <mergeCell ref="H5:K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78B2A8-69F2-459D-824D-7DBC46316EE5}">
          <x14:formula1>
            <xm:f>'ΚΛΙΜΑΚΕΣ-ΒΑΘΜΙΔΕΣ'!$A$1:$A$247</xm:f>
          </x14:formula1>
          <xm:sqref>D8:D17</xm:sqref>
        </x14:dataValidation>
        <x14:dataValidation type="list" allowBlank="1" showInputMessage="1" showErrorMessage="1" xr:uid="{189ECCD2-1371-41D2-86F3-53A77945D44F}">
          <x14:formula1>
            <xm:f>δεδομένα!$A$2:$A$20</xm:f>
          </x14:formula1>
          <xm:sqref>H5:K5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8283-C2C9-490A-B979-396661EB1980}">
  <sheetPr codeName="Sheet6"/>
  <dimension ref="A1:N23"/>
  <sheetViews>
    <sheetView zoomScale="99" zoomScaleNormal="99" workbookViewId="0">
      <selection sqref="A1:G19"/>
    </sheetView>
  </sheetViews>
  <sheetFormatPr defaultRowHeight="13.2" x14ac:dyDescent="0.25"/>
  <cols>
    <col min="1" max="1" width="6.33203125" customWidth="1"/>
    <col min="2" max="2" width="12.88671875" customWidth="1"/>
    <col min="3" max="3" width="15.33203125" customWidth="1"/>
    <col min="4" max="4" width="11.21875" customWidth="1"/>
    <col min="5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315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317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316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6"/>
      <c r="C7" s="36"/>
      <c r="D7" s="36"/>
      <c r="E7" s="36"/>
      <c r="F7" s="36"/>
      <c r="G7" s="36"/>
      <c r="H7" s="78" t="s">
        <v>355</v>
      </c>
      <c r="I7" s="78"/>
      <c r="J7" s="78"/>
      <c r="K7" s="78"/>
      <c r="L7" s="38"/>
      <c r="M7" s="38"/>
      <c r="N7" s="36"/>
    </row>
    <row r="8" spans="1:14" x14ac:dyDescent="0.25">
      <c r="A8" s="35" t="s">
        <v>321</v>
      </c>
      <c r="B8" s="39"/>
      <c r="C8" s="39"/>
      <c r="D8" s="36"/>
      <c r="E8" s="36"/>
      <c r="F8" s="36"/>
      <c r="G8" s="35" t="s">
        <v>305</v>
      </c>
      <c r="H8" s="79" t="s">
        <v>363</v>
      </c>
      <c r="I8" s="80"/>
      <c r="J8" s="80"/>
      <c r="K8" s="81"/>
      <c r="L8" s="40"/>
      <c r="M8" s="40"/>
      <c r="N8" s="36"/>
    </row>
    <row r="9" spans="1:14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52.8" x14ac:dyDescent="0.25">
      <c r="A10" s="16" t="s">
        <v>30</v>
      </c>
      <c r="B10" s="13" t="s">
        <v>33</v>
      </c>
      <c r="C10" s="13" t="s">
        <v>320</v>
      </c>
      <c r="D10" s="13" t="s">
        <v>34</v>
      </c>
      <c r="E10" s="13" t="s">
        <v>283</v>
      </c>
      <c r="F10" s="13" t="s">
        <v>31</v>
      </c>
      <c r="G10" s="13" t="s">
        <v>32</v>
      </c>
      <c r="H10" s="13" t="s">
        <v>356</v>
      </c>
      <c r="I10" s="13" t="s">
        <v>323</v>
      </c>
      <c r="J10" s="13" t="s">
        <v>334</v>
      </c>
      <c r="K10" s="13" t="s">
        <v>357</v>
      </c>
      <c r="L10" s="13" t="s">
        <v>359</v>
      </c>
      <c r="M10" s="13" t="s">
        <v>360</v>
      </c>
      <c r="N10" s="14" t="s">
        <v>358</v>
      </c>
    </row>
    <row r="11" spans="1:14" x14ac:dyDescent="0.25">
      <c r="A11" s="17">
        <v>1</v>
      </c>
      <c r="B11" s="17"/>
      <c r="C11" s="17"/>
      <c r="D11" s="18" t="s">
        <v>262</v>
      </c>
      <c r="E11" s="18">
        <f>VLOOKUP($D11,'ΚΛΙΜΑΚΕΣ-ΒΑΘΜΙΔΕΣ'!$A$1:$C$247,2,FALSE)</f>
        <v>2458</v>
      </c>
      <c r="F11" s="18">
        <f>VLOOKUP($D11,'ΚΛΙΜΑΚΕΣ-ΒΑΘΜΙΔΕΣ'!$A$1:$C$247,3,FALSE)</f>
        <v>57077</v>
      </c>
      <c r="G11" s="18">
        <f>ROUND(F11/12,2)</f>
        <v>4756.42</v>
      </c>
      <c r="H11" s="18">
        <f t="shared" ref="H11" si="0">IF((G11*I11)&gt;J11,G11*I11,J11)</f>
        <v>71.346299999999999</v>
      </c>
      <c r="I11" s="19">
        <f>VLOOKUP(H$8,δεδομένα!$A$2:$E$20,2,FALSE)</f>
        <v>1.4999999999999999E-2</v>
      </c>
      <c r="J11" s="18">
        <f>VLOOKUP($H$8,δεδομένα!$A$2:$E$20,3,FALSE)</f>
        <v>27.61</v>
      </c>
      <c r="K11" s="18">
        <f t="shared" ref="K11" si="1">IF((G11+H11)*L11&gt;M11,(G11+H11)*L11,M11)</f>
        <v>611.67799021000008</v>
      </c>
      <c r="L11" s="19">
        <f>VLOOKUP($H$8,δεδομένα!$A$2:$E$20,4,FALSE)</f>
        <v>0.12670000000000001</v>
      </c>
      <c r="M11" s="18">
        <f>VLOOKUP(H$8,δεδομένα!$A$2:$E$20,5,FALSE)</f>
        <v>165.17</v>
      </c>
      <c r="N11" s="20">
        <f t="shared" ref="N11:N19" si="2">G11+H11+K11</f>
        <v>5439.44429021</v>
      </c>
    </row>
    <row r="12" spans="1:14" x14ac:dyDescent="0.25">
      <c r="A12" s="21">
        <v>2</v>
      </c>
      <c r="B12" s="22">
        <v>12</v>
      </c>
      <c r="C12" s="22">
        <v>12</v>
      </c>
      <c r="D12" s="15" t="s">
        <v>263</v>
      </c>
      <c r="E12" s="15">
        <f>VLOOKUP($D12,'ΚΛΙΜΑΚΕΣ-ΒΑΘΜΙΔΕΣ'!$A$1:$C$247,2,FALSE)</f>
        <v>2458</v>
      </c>
      <c r="F12" s="15">
        <f>VLOOKUP($D12,'ΚΛΙΜΑΚΕΣ-ΒΑΘΜΙΔΕΣ'!$A$1:$C$247,3,FALSE)</f>
        <v>59535</v>
      </c>
      <c r="G12" s="15">
        <f t="shared" ref="G12:G19" si="3">ROUND(F12/12,2)</f>
        <v>4961.25</v>
      </c>
      <c r="H12" s="15">
        <f t="shared" ref="H12:H19" si="4">IF((G12*I12)&gt;J12,G12*I12,J12)</f>
        <v>74.418750000000003</v>
      </c>
      <c r="I12" s="23">
        <f>VLOOKUP(H$8,δεδομένα!$A$2:$E$20,2,FALSE)</f>
        <v>1.4999999999999999E-2</v>
      </c>
      <c r="J12" s="15">
        <f>VLOOKUP($H$8,δεδομένα!$A$2:$E$20,3,FALSE)</f>
        <v>27.61</v>
      </c>
      <c r="K12" s="15">
        <f t="shared" ref="K12:K19" si="5">IF((G12+H12)*L12&gt;M12,(G12+H12)*L12,M12)</f>
        <v>638.01923062499998</v>
      </c>
      <c r="L12" s="23">
        <f>VLOOKUP($H$8,δεδομένα!$A$2:$E$20,4,FALSE)</f>
        <v>0.12670000000000001</v>
      </c>
      <c r="M12" s="15">
        <f>VLOOKUP(H$8,δεδομένα!$A$2:$E$20,5,FALSE)</f>
        <v>165.17</v>
      </c>
      <c r="N12" s="24">
        <f t="shared" si="2"/>
        <v>5673.6879806249999</v>
      </c>
    </row>
    <row r="13" spans="1:14" x14ac:dyDescent="0.25">
      <c r="A13" s="17">
        <v>3</v>
      </c>
      <c r="B13" s="25">
        <v>12</v>
      </c>
      <c r="C13" s="25">
        <f>C12+'Α14(II)'!$B13</f>
        <v>24</v>
      </c>
      <c r="D13" s="18" t="s">
        <v>264</v>
      </c>
      <c r="E13" s="18">
        <f>VLOOKUP($D13,'ΚΛΙΜΑΚΕΣ-ΒΑΘΜΙΔΕΣ'!$A$1:$C$247,2,FALSE)</f>
        <v>2458</v>
      </c>
      <c r="F13" s="18">
        <f>VLOOKUP($D13,'ΚΛΙΜΑΚΕΣ-ΒΑΘΜΙΔΕΣ'!$A$1:$C$247,3,FALSE)</f>
        <v>61993</v>
      </c>
      <c r="G13" s="18">
        <f t="shared" si="3"/>
        <v>5166.08</v>
      </c>
      <c r="H13" s="18">
        <f t="shared" si="4"/>
        <v>77.491199999999992</v>
      </c>
      <c r="I13" s="19">
        <f>VLOOKUP(H$8,δεδομένα!$A$2:$E$20,2,FALSE)</f>
        <v>1.4999999999999999E-2</v>
      </c>
      <c r="J13" s="18">
        <f>VLOOKUP($H$8,δεδομένα!$A$2:$E$20,3,FALSE)</f>
        <v>27.61</v>
      </c>
      <c r="K13" s="18">
        <f t="shared" si="5"/>
        <v>664.36047104000011</v>
      </c>
      <c r="L13" s="19">
        <f>VLOOKUP($H$8,δεδομένα!$A$2:$E$20,4,FALSE)</f>
        <v>0.12670000000000001</v>
      </c>
      <c r="M13" s="18">
        <f>VLOOKUP(H$8,δεδομένα!$A$2:$E$20,5,FALSE)</f>
        <v>165.17</v>
      </c>
      <c r="N13" s="20">
        <f t="shared" si="2"/>
        <v>5907.9316710400008</v>
      </c>
    </row>
    <row r="14" spans="1:14" x14ac:dyDescent="0.25">
      <c r="A14" s="21">
        <v>4</v>
      </c>
      <c r="B14" s="22">
        <v>12</v>
      </c>
      <c r="C14" s="22">
        <f>C13+'Α14(II)'!$B14</f>
        <v>36</v>
      </c>
      <c r="D14" s="15" t="s">
        <v>265</v>
      </c>
      <c r="E14" s="15">
        <f>VLOOKUP($D14,'ΚΛΙΜΑΚΕΣ-ΒΑΘΜΙΔΕΣ'!$A$1:$C$247,2,FALSE)</f>
        <v>2458</v>
      </c>
      <c r="F14" s="15">
        <f>VLOOKUP($D14,'ΚΛΙΜΑΚΕΣ-ΒΑΘΜΙΔΕΣ'!$A$1:$C$247,3,FALSE)</f>
        <v>64451</v>
      </c>
      <c r="G14" s="15">
        <f t="shared" si="3"/>
        <v>5370.92</v>
      </c>
      <c r="H14" s="15">
        <f t="shared" si="4"/>
        <v>80.563800000000001</v>
      </c>
      <c r="I14" s="23">
        <f>VLOOKUP(H$8,δεδομένα!$A$2:$E$20,2,FALSE)</f>
        <v>1.4999999999999999E-2</v>
      </c>
      <c r="J14" s="15">
        <f>VLOOKUP($H$8,δεδομένα!$A$2:$E$20,3,FALSE)</f>
        <v>27.61</v>
      </c>
      <c r="K14" s="15">
        <f t="shared" si="5"/>
        <v>690.70299746000001</v>
      </c>
      <c r="L14" s="23">
        <f>VLOOKUP($H$8,δεδομένα!$A$2:$E$20,4,FALSE)</f>
        <v>0.12670000000000001</v>
      </c>
      <c r="M14" s="15">
        <f>VLOOKUP(H$8,δεδομένα!$A$2:$E$20,5,FALSE)</f>
        <v>165.17</v>
      </c>
      <c r="N14" s="24">
        <f t="shared" si="2"/>
        <v>6142.18679746</v>
      </c>
    </row>
    <row r="15" spans="1:14" x14ac:dyDescent="0.25">
      <c r="A15" s="17">
        <v>5</v>
      </c>
      <c r="B15" s="25">
        <v>12</v>
      </c>
      <c r="C15" s="25">
        <f>C14+'Α14(II)'!$B15</f>
        <v>48</v>
      </c>
      <c r="D15" s="18" t="s">
        <v>266</v>
      </c>
      <c r="E15" s="18">
        <f>VLOOKUP($D15,'ΚΛΙΜΑΚΕΣ-ΒΑΘΜΙΔΕΣ'!$A$1:$C$247,2,FALSE)</f>
        <v>2458</v>
      </c>
      <c r="F15" s="18">
        <f>VLOOKUP($D15,'ΚΛΙΜΑΚΕΣ-ΒΑΘΜΙΔΕΣ'!$A$1:$C$247,3,FALSE)</f>
        <v>66909</v>
      </c>
      <c r="G15" s="18">
        <f t="shared" si="3"/>
        <v>5575.75</v>
      </c>
      <c r="H15" s="18">
        <f t="shared" si="4"/>
        <v>83.636250000000004</v>
      </c>
      <c r="I15" s="19">
        <f>VLOOKUP(H$8,δεδομένα!$A$2:$E$20,2,FALSE)</f>
        <v>1.4999999999999999E-2</v>
      </c>
      <c r="J15" s="18">
        <f>VLOOKUP($H$8,δεδομένα!$A$2:$E$20,3,FALSE)</f>
        <v>27.61</v>
      </c>
      <c r="K15" s="18">
        <f t="shared" si="5"/>
        <v>717.04423787500002</v>
      </c>
      <c r="L15" s="19">
        <f>VLOOKUP($H$8,δεδομένα!$A$2:$E$20,4,FALSE)</f>
        <v>0.12670000000000001</v>
      </c>
      <c r="M15" s="18">
        <f>VLOOKUP(H$8,δεδομένα!$A$2:$E$20,5,FALSE)</f>
        <v>165.17</v>
      </c>
      <c r="N15" s="20">
        <f t="shared" si="2"/>
        <v>6376.4304878749999</v>
      </c>
    </row>
    <row r="16" spans="1:14" x14ac:dyDescent="0.25">
      <c r="A16" s="21">
        <v>6</v>
      </c>
      <c r="B16" s="22">
        <v>12</v>
      </c>
      <c r="C16" s="22">
        <f>C15+'Α14(II)'!$B16</f>
        <v>60</v>
      </c>
      <c r="D16" s="15" t="s">
        <v>267</v>
      </c>
      <c r="E16" s="15">
        <f>VLOOKUP($D16,'ΚΛΙΜΑΚΕΣ-ΒΑΘΜΙΔΕΣ'!$A$1:$C$247,2,FALSE)</f>
        <v>2458</v>
      </c>
      <c r="F16" s="15">
        <f>VLOOKUP($D16,'ΚΛΙΜΑΚΕΣ-ΒΑΘΜΙΔΕΣ'!$A$1:$C$247,3,FALSE)</f>
        <v>69367</v>
      </c>
      <c r="G16" s="15">
        <f t="shared" si="3"/>
        <v>5780.58</v>
      </c>
      <c r="H16" s="15">
        <f t="shared" si="4"/>
        <v>86.708699999999993</v>
      </c>
      <c r="I16" s="23">
        <f>VLOOKUP(H$8,δεδομένα!$A$2:$E$20,2,FALSE)</f>
        <v>1.4999999999999999E-2</v>
      </c>
      <c r="J16" s="15">
        <f>VLOOKUP($H$8,δεδομένα!$A$2:$E$20,3,FALSE)</f>
        <v>27.61</v>
      </c>
      <c r="K16" s="15">
        <f t="shared" si="5"/>
        <v>743.38547829000004</v>
      </c>
      <c r="L16" s="23">
        <f>VLOOKUP($H$8,δεδομένα!$A$2:$E$20,4,FALSE)</f>
        <v>0.12670000000000001</v>
      </c>
      <c r="M16" s="15">
        <f>VLOOKUP(H$8,δεδομένα!$A$2:$E$20,5,FALSE)</f>
        <v>165.17</v>
      </c>
      <c r="N16" s="24">
        <f t="shared" si="2"/>
        <v>6610.6741782899999</v>
      </c>
    </row>
    <row r="17" spans="1:14" x14ac:dyDescent="0.25">
      <c r="A17" s="17">
        <v>7</v>
      </c>
      <c r="B17" s="25">
        <v>12</v>
      </c>
      <c r="C17" s="25">
        <f>C16+'Α14(II)'!$B17</f>
        <v>72</v>
      </c>
      <c r="D17" s="18" t="s">
        <v>268</v>
      </c>
      <c r="E17" s="18">
        <f>VLOOKUP($D17,'ΚΛΙΜΑΚΕΣ-ΒΑΘΜΙΔΕΣ'!$A$1:$C$247,2,FALSE)</f>
        <v>2458</v>
      </c>
      <c r="F17" s="18">
        <f>VLOOKUP($D17,'ΚΛΙΜΑΚΕΣ-ΒΑΘΜΙΔΕΣ'!$A$1:$C$247,3,FALSE)</f>
        <v>71825</v>
      </c>
      <c r="G17" s="18">
        <f t="shared" si="3"/>
        <v>5985.42</v>
      </c>
      <c r="H17" s="18">
        <f t="shared" si="4"/>
        <v>89.781300000000002</v>
      </c>
      <c r="I17" s="19">
        <f>VLOOKUP(H$8,δεδομένα!$A$2:$E$20,2,FALSE)</f>
        <v>1.4999999999999999E-2</v>
      </c>
      <c r="J17" s="18">
        <f>VLOOKUP($H$8,δεδομένα!$A$2:$E$20,3,FALSE)</f>
        <v>27.61</v>
      </c>
      <c r="K17" s="18">
        <f t="shared" si="5"/>
        <v>769.72800471000005</v>
      </c>
      <c r="L17" s="19">
        <f>VLOOKUP($H$8,δεδομένα!$A$2:$E$20,4,FALSE)</f>
        <v>0.12670000000000001</v>
      </c>
      <c r="M17" s="18">
        <f>VLOOKUP(H$8,δεδομένα!$A$2:$E$20,5,FALSE)</f>
        <v>165.17</v>
      </c>
      <c r="N17" s="20">
        <f t="shared" si="2"/>
        <v>6844.92930471</v>
      </c>
    </row>
    <row r="18" spans="1:14" x14ac:dyDescent="0.25">
      <c r="A18" s="21">
        <v>10</v>
      </c>
      <c r="B18" s="22">
        <v>12</v>
      </c>
      <c r="C18" s="22">
        <f>C17+'Α14(II)'!$B18</f>
        <v>84</v>
      </c>
      <c r="D18" s="15" t="s">
        <v>269</v>
      </c>
      <c r="E18" s="15">
        <f>VLOOKUP($D18,'ΚΛΙΜΑΚΕΣ-ΒΑΘΜΙΔΕΣ'!$A$1:$C$247,2,FALSE)</f>
        <v>2458</v>
      </c>
      <c r="F18" s="15">
        <f>VLOOKUP($D18,'ΚΛΙΜΑΚΕΣ-ΒΑΘΜΙΔΕΣ'!$A$1:$C$247,3,FALSE)</f>
        <v>74283</v>
      </c>
      <c r="G18" s="15">
        <f t="shared" si="3"/>
        <v>6190.25</v>
      </c>
      <c r="H18" s="15">
        <f t="shared" si="4"/>
        <v>92.853749999999991</v>
      </c>
      <c r="I18" s="23">
        <f>VLOOKUP(H$8,δεδομένα!$A$2:$E$20,2,FALSE)</f>
        <v>1.4999999999999999E-2</v>
      </c>
      <c r="J18" s="15">
        <f>VLOOKUP($H$8,δεδομένα!$A$2:$E$20,3,FALSE)</f>
        <v>27.61</v>
      </c>
      <c r="K18" s="15">
        <f t="shared" si="5"/>
        <v>796.06924512500007</v>
      </c>
      <c r="L18" s="23">
        <f>VLOOKUP($H$8,δεδομένα!$A$2:$E$20,4,FALSE)</f>
        <v>0.12670000000000001</v>
      </c>
      <c r="M18" s="15">
        <f>VLOOKUP(H$8,δεδομένα!$A$2:$E$20,5,FALSE)</f>
        <v>165.17</v>
      </c>
      <c r="N18" s="24">
        <f t="shared" si="2"/>
        <v>7079.1729951249999</v>
      </c>
    </row>
    <row r="19" spans="1:14" x14ac:dyDescent="0.25">
      <c r="A19" s="30">
        <v>11</v>
      </c>
      <c r="B19" s="31">
        <v>12</v>
      </c>
      <c r="C19" s="31">
        <f>C18+'Α14(II)'!$B19</f>
        <v>96</v>
      </c>
      <c r="D19" s="32" t="s">
        <v>270</v>
      </c>
      <c r="E19" s="32" t="str">
        <f>VLOOKUP($D19,'ΚΛΙΜΑΚΕΣ-ΒΑΘΜΙΔΕΣ'!$A$1:$C$247,2,FALSE)</f>
        <v>top</v>
      </c>
      <c r="F19" s="32">
        <f>VLOOKUP($D19,'ΚΛΙΜΑΚΕΣ-ΒΑΘΜΙΔΕΣ'!$A$1:$C$247,3,FALSE)</f>
        <v>76741</v>
      </c>
      <c r="G19" s="32">
        <f t="shared" si="3"/>
        <v>6395.08</v>
      </c>
      <c r="H19" s="32">
        <f t="shared" si="4"/>
        <v>95.926199999999994</v>
      </c>
      <c r="I19" s="33">
        <f>VLOOKUP(H$8,δεδομένα!$A$2:$E$20,2,FALSE)</f>
        <v>1.4999999999999999E-2</v>
      </c>
      <c r="J19" s="32">
        <f>VLOOKUP($H$8,δεδομένα!$A$2:$E$20,3,FALSE)</f>
        <v>27.61</v>
      </c>
      <c r="K19" s="32">
        <f t="shared" si="5"/>
        <v>822.41048553999997</v>
      </c>
      <c r="L19" s="33">
        <f>VLOOKUP($H$8,δεδομένα!$A$2:$E$20,4,FALSE)</f>
        <v>0.12670000000000001</v>
      </c>
      <c r="M19" s="32">
        <f>VLOOKUP(H$8,δεδομένα!$A$2:$E$20,5,FALSE)</f>
        <v>165.17</v>
      </c>
      <c r="N19" s="34">
        <f t="shared" si="2"/>
        <v>7313.4166855399999</v>
      </c>
    </row>
    <row r="20" spans="1:14" x14ac:dyDescent="0.25">
      <c r="A20" s="36"/>
      <c r="B20" s="36"/>
      <c r="C20" s="36"/>
      <c r="D20" s="36"/>
      <c r="E20" s="36"/>
      <c r="F20" s="36"/>
      <c r="G20" s="36"/>
      <c r="H20" s="41"/>
      <c r="I20" s="46"/>
      <c r="J20" s="41"/>
      <c r="K20" s="41"/>
      <c r="L20" s="46"/>
      <c r="M20" s="41"/>
      <c r="N20" s="41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</sheetData>
  <sheetProtection algorithmName="SHA-512" hashValue="cNz2mogijrBh10vmlT0GM/KDnZVzGl2IFTk/9VeUByuPHJjON5IbdfmLEcOZLjXCQSmN7i+KZMHbeJJAWNsgTQ==" saltValue="oRHAIXFToxjIh0LOYGIAeg==" spinCount="100000" sheet="1" objects="1" scenarios="1"/>
  <mergeCells count="2">
    <mergeCell ref="H7:K7"/>
    <mergeCell ref="H8:K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A7A588-DCA2-4D77-8BE1-4C47FFE8C4F1}">
          <x14:formula1>
            <xm:f>'ΚΛΙΜΑΚΕΣ-ΒΑΘΜΙΔΕΣ'!$A$1:$A$247</xm:f>
          </x14:formula1>
          <xm:sqref>D11:D19</xm:sqref>
        </x14:dataValidation>
        <x14:dataValidation type="list" allowBlank="1" showInputMessage="1" showErrorMessage="1" xr:uid="{29E9E4CC-DE9A-44B0-907B-AB035FAF5E65}">
          <x14:formula1>
            <xm:f>δεδομένα!$A$2:$A$20</xm:f>
          </x14:formula1>
          <xm:sqref>H8:K8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CD4B-56DD-44D2-8497-CCF724B12686}">
  <sheetPr codeName="Sheet7"/>
  <dimension ref="A1:N24"/>
  <sheetViews>
    <sheetView zoomScale="99" zoomScaleNormal="99" workbookViewId="0">
      <selection sqref="A1:G24"/>
    </sheetView>
  </sheetViews>
  <sheetFormatPr defaultRowHeight="13.2" x14ac:dyDescent="0.25"/>
  <cols>
    <col min="1" max="1" width="4.21875" customWidth="1"/>
    <col min="2" max="2" width="8.109375" customWidth="1"/>
    <col min="3" max="3" width="9.109375" customWidth="1"/>
    <col min="4" max="4" width="10.88671875" customWidth="1"/>
    <col min="5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312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313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23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6"/>
      <c r="C6" s="36"/>
      <c r="D6" s="36"/>
      <c r="E6" s="36"/>
      <c r="F6" s="36"/>
      <c r="G6" s="36"/>
      <c r="H6" s="78" t="s">
        <v>355</v>
      </c>
      <c r="I6" s="78"/>
      <c r="J6" s="78"/>
      <c r="K6" s="78"/>
      <c r="L6" s="36"/>
      <c r="M6" s="36"/>
      <c r="N6" s="36"/>
    </row>
    <row r="7" spans="1:14" x14ac:dyDescent="0.25">
      <c r="A7" s="35" t="s">
        <v>321</v>
      </c>
      <c r="B7" s="39"/>
      <c r="C7" s="39"/>
      <c r="D7" s="36"/>
      <c r="E7" s="36"/>
      <c r="F7" s="36"/>
      <c r="G7" s="35" t="s">
        <v>289</v>
      </c>
      <c r="H7" s="79" t="s">
        <v>363</v>
      </c>
      <c r="I7" s="80"/>
      <c r="J7" s="80"/>
      <c r="K7" s="81"/>
      <c r="L7" s="36"/>
      <c r="M7" s="36"/>
      <c r="N7" s="36"/>
    </row>
    <row r="8" spans="1:14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93" customHeight="1" x14ac:dyDescent="0.25">
      <c r="A9" s="60" t="s">
        <v>30</v>
      </c>
      <c r="B9" s="61" t="s">
        <v>361</v>
      </c>
      <c r="C9" s="61" t="s">
        <v>362</v>
      </c>
      <c r="D9" s="62" t="s">
        <v>34</v>
      </c>
      <c r="E9" s="62" t="s">
        <v>283</v>
      </c>
      <c r="F9" s="62" t="s">
        <v>31</v>
      </c>
      <c r="G9" s="62" t="s">
        <v>32</v>
      </c>
      <c r="H9" s="62" t="s">
        <v>356</v>
      </c>
      <c r="I9" s="62" t="s">
        <v>323</v>
      </c>
      <c r="J9" s="62" t="s">
        <v>334</v>
      </c>
      <c r="K9" s="62" t="s">
        <v>357</v>
      </c>
      <c r="L9" s="62" t="s">
        <v>359</v>
      </c>
      <c r="M9" s="62" t="s">
        <v>360</v>
      </c>
      <c r="N9" s="63" t="s">
        <v>358</v>
      </c>
    </row>
    <row r="10" spans="1:14" x14ac:dyDescent="0.25">
      <c r="A10" s="64">
        <v>1</v>
      </c>
      <c r="B10" s="64"/>
      <c r="C10" s="64"/>
      <c r="D10" s="65" t="s">
        <v>239</v>
      </c>
      <c r="E10" s="65">
        <f>VLOOKUP($D10,'ΚΛΙΜΑΚΕΣ-ΒΑΘΜΙΔΕΣ'!$A$1:$C$247,2,FALSE)</f>
        <v>2102</v>
      </c>
      <c r="F10" s="65">
        <f>VLOOKUP($D10,'ΚΛΙΜΑΚΕΣ-ΒΑΘΜΙΔΕΣ'!$A$1:$C$247,3,FALSE)</f>
        <v>53258</v>
      </c>
      <c r="G10" s="65">
        <f>ROUND(F10/12,2)</f>
        <v>4438.17</v>
      </c>
      <c r="H10" s="65">
        <f t="shared" ref="H10:H19" si="0">IF((G10*I10)&gt;J10,G10*I10,J10)</f>
        <v>66.572549999999993</v>
      </c>
      <c r="I10" s="66">
        <f>VLOOKUP($H$7,δεδομένα!$A$2:$E$20,2,FALSE)</f>
        <v>1.4999999999999999E-2</v>
      </c>
      <c r="J10" s="65">
        <f>VLOOKUP($H$7,δεδομένα!$A$2:$E$20,3,FALSE)</f>
        <v>27.61</v>
      </c>
      <c r="K10" s="65">
        <f t="shared" ref="K10:K19" si="1">IF((G10+H10)*L10&gt;M10,(G10+H10)*L10,M10)</f>
        <v>570.75088108500006</v>
      </c>
      <c r="L10" s="66">
        <f>VLOOKUP($H$7,δεδομένα!$A$2:$E$20,4,FALSE)</f>
        <v>0.12670000000000001</v>
      </c>
      <c r="M10" s="65">
        <f>VLOOKUP(H$7,δεδομένα!$A$2:$E$20,5,FALSE)</f>
        <v>165.17</v>
      </c>
      <c r="N10" s="67">
        <f t="shared" ref="N10:N19" si="2">G10+H10+K10</f>
        <v>5075.4934310850003</v>
      </c>
    </row>
    <row r="11" spans="1:14" x14ac:dyDescent="0.25">
      <c r="A11" s="68">
        <v>2</v>
      </c>
      <c r="B11" s="68">
        <v>12</v>
      </c>
      <c r="C11" s="68">
        <v>12</v>
      </c>
      <c r="D11" s="69" t="s">
        <v>240</v>
      </c>
      <c r="E11" s="69">
        <f>VLOOKUP($D11,'ΚΛΙΜΑΚΕΣ-ΒΑΘΜΙΔΕΣ'!$A$1:$C$247,2,FALSE)</f>
        <v>2102</v>
      </c>
      <c r="F11" s="69">
        <f>VLOOKUP($D11,'ΚΛΙΜΑΚΕΣ-ΒΑΘΜΙΔΕΣ'!$A$1:$C$247,3,FALSE)</f>
        <v>55360</v>
      </c>
      <c r="G11" s="69">
        <f t="shared" ref="G11:G19" si="3">ROUND(F11/12,2)</f>
        <v>4613.33</v>
      </c>
      <c r="H11" s="69">
        <f t="shared" si="0"/>
        <v>69.199950000000001</v>
      </c>
      <c r="I11" s="70">
        <f>VLOOKUP($H$7,δεδομένα!$A$2:$E$20,2,FALSE)</f>
        <v>1.4999999999999999E-2</v>
      </c>
      <c r="J11" s="69">
        <f>VLOOKUP($H$7,δεδομένα!$A$2:$E$20,3,FALSE)</f>
        <v>27.61</v>
      </c>
      <c r="K11" s="69">
        <f t="shared" si="1"/>
        <v>593.27654466500007</v>
      </c>
      <c r="L11" s="70">
        <f>VLOOKUP($H$7,δεδομένα!$A$2:$E$20,4,FALSE)</f>
        <v>0.12670000000000001</v>
      </c>
      <c r="M11" s="69">
        <f>VLOOKUP(H$7,δεδομένα!$A$2:$E$20,5,FALSE)</f>
        <v>165.17</v>
      </c>
      <c r="N11" s="71">
        <f t="shared" si="2"/>
        <v>5275.8064946650002</v>
      </c>
    </row>
    <row r="12" spans="1:14" x14ac:dyDescent="0.25">
      <c r="A12" s="64">
        <v>3</v>
      </c>
      <c r="B12" s="64">
        <v>12</v>
      </c>
      <c r="C12" s="64">
        <f>C11+'Α13-Α14'!$B12</f>
        <v>24</v>
      </c>
      <c r="D12" s="65" t="s">
        <v>241</v>
      </c>
      <c r="E12" s="65">
        <f>VLOOKUP($D12,'ΚΛΙΜΑΚΕΣ-ΒΑΘΜΙΔΕΣ'!$A$1:$C$247,2,FALSE)</f>
        <v>2102</v>
      </c>
      <c r="F12" s="65">
        <f>VLOOKUP($D12,'ΚΛΙΜΑΚΕΣ-ΒΑΘΜΙΔΕΣ'!$A$1:$C$247,3,FALSE)</f>
        <v>57462</v>
      </c>
      <c r="G12" s="65">
        <f t="shared" si="3"/>
        <v>4788.5</v>
      </c>
      <c r="H12" s="65">
        <f t="shared" si="0"/>
        <v>71.827500000000001</v>
      </c>
      <c r="I12" s="66">
        <f>VLOOKUP($H$7,δεδομένα!$A$2:$E$20,2,FALSE)</f>
        <v>1.4999999999999999E-2</v>
      </c>
      <c r="J12" s="65">
        <f>VLOOKUP($H$7,δεδομένα!$A$2:$E$20,3,FALSE)</f>
        <v>27.61</v>
      </c>
      <c r="K12" s="65">
        <f t="shared" si="1"/>
        <v>615.80349425000009</v>
      </c>
      <c r="L12" s="66">
        <f>VLOOKUP($H$7,δεδομένα!$A$2:$E$20,4,FALSE)</f>
        <v>0.12670000000000001</v>
      </c>
      <c r="M12" s="65">
        <f>VLOOKUP(H$7,δεδομένα!$A$2:$E$20,5,FALSE)</f>
        <v>165.17</v>
      </c>
      <c r="N12" s="67">
        <f t="shared" si="2"/>
        <v>5476.1309942500002</v>
      </c>
    </row>
    <row r="13" spans="1:14" x14ac:dyDescent="0.25">
      <c r="A13" s="68">
        <v>4</v>
      </c>
      <c r="B13" s="68">
        <v>12</v>
      </c>
      <c r="C13" s="68">
        <f>C12+'Α13-Α14'!$B13</f>
        <v>36</v>
      </c>
      <c r="D13" s="69" t="s">
        <v>242</v>
      </c>
      <c r="E13" s="69">
        <f>VLOOKUP($D13,'ΚΛΙΜΑΚΕΣ-ΒΑΘΜΙΔΕΣ'!$A$1:$C$247,2,FALSE)</f>
        <v>2102</v>
      </c>
      <c r="F13" s="69">
        <f>VLOOKUP($D13,'ΚΛΙΜΑΚΕΣ-ΒΑΘΜΙΔΕΣ'!$A$1:$C$247,3,FALSE)</f>
        <v>59564</v>
      </c>
      <c r="G13" s="69">
        <f t="shared" si="3"/>
        <v>4963.67</v>
      </c>
      <c r="H13" s="69">
        <f t="shared" si="0"/>
        <v>74.45505</v>
      </c>
      <c r="I13" s="70">
        <f>VLOOKUP($H$7,δεδομένα!$A$2:$E$20,2,FALSE)</f>
        <v>1.4999999999999999E-2</v>
      </c>
      <c r="J13" s="69">
        <f>VLOOKUP($H$7,δεδομένα!$A$2:$E$20,3,FALSE)</f>
        <v>27.61</v>
      </c>
      <c r="K13" s="69">
        <f t="shared" si="1"/>
        <v>638.33044383499998</v>
      </c>
      <c r="L13" s="70">
        <f>VLOOKUP($H$7,δεδομένα!$A$2:$E$20,4,FALSE)</f>
        <v>0.12670000000000001</v>
      </c>
      <c r="M13" s="69">
        <f>VLOOKUP(H$7,δεδομένα!$A$2:$E$20,5,FALSE)</f>
        <v>165.17</v>
      </c>
      <c r="N13" s="71">
        <f t="shared" si="2"/>
        <v>5676.4554938349993</v>
      </c>
    </row>
    <row r="14" spans="1:14" x14ac:dyDescent="0.25">
      <c r="A14" s="64">
        <v>5</v>
      </c>
      <c r="B14" s="64">
        <v>12</v>
      </c>
      <c r="C14" s="64">
        <f>C13+'Α13-Α14'!$B14</f>
        <v>48</v>
      </c>
      <c r="D14" s="65" t="s">
        <v>243</v>
      </c>
      <c r="E14" s="65">
        <f>VLOOKUP($D14,'ΚΛΙΜΑΚΕΣ-ΒΑΘΜΙΔΕΣ'!$A$1:$C$247,2,FALSE)</f>
        <v>2102</v>
      </c>
      <c r="F14" s="65">
        <f>VLOOKUP($D14,'ΚΛΙΜΑΚΕΣ-ΒΑΘΜΙΔΕΣ'!$A$1:$C$247,3,FALSE)</f>
        <v>61666</v>
      </c>
      <c r="G14" s="65">
        <f t="shared" si="3"/>
        <v>5138.83</v>
      </c>
      <c r="H14" s="65">
        <f t="shared" si="0"/>
        <v>77.082449999999994</v>
      </c>
      <c r="I14" s="66">
        <f>VLOOKUP($H$7,δεδομένα!$A$2:$E$20,2,FALSE)</f>
        <v>1.4999999999999999E-2</v>
      </c>
      <c r="J14" s="65">
        <f>VLOOKUP($H$7,δεδομένα!$A$2:$E$20,3,FALSE)</f>
        <v>27.61</v>
      </c>
      <c r="K14" s="65">
        <f t="shared" si="1"/>
        <v>660.856107415</v>
      </c>
      <c r="L14" s="66">
        <f>VLOOKUP($H$7,δεδομένα!$A$2:$E$20,4,FALSE)</f>
        <v>0.12670000000000001</v>
      </c>
      <c r="M14" s="65">
        <f>VLOOKUP(H$7,δεδομένα!$A$2:$E$20,5,FALSE)</f>
        <v>165.17</v>
      </c>
      <c r="N14" s="67">
        <f t="shared" si="2"/>
        <v>5876.768557415</v>
      </c>
    </row>
    <row r="15" spans="1:14" x14ac:dyDescent="0.25">
      <c r="A15" s="68">
        <v>6</v>
      </c>
      <c r="B15" s="68">
        <v>12</v>
      </c>
      <c r="C15" s="68">
        <f>C14+'Α13-Α14'!$B15</f>
        <v>60</v>
      </c>
      <c r="D15" s="69" t="s">
        <v>244</v>
      </c>
      <c r="E15" s="69">
        <f>VLOOKUP($D15,'ΚΛΙΜΑΚΕΣ-ΒΑΘΜΙΔΕΣ'!$A$1:$C$247,2,FALSE)</f>
        <v>2102</v>
      </c>
      <c r="F15" s="69">
        <f>VLOOKUP($D15,'ΚΛΙΜΑΚΕΣ-ΒΑΘΜΙΔΕΣ'!$A$1:$C$247,3,FALSE)</f>
        <v>63768</v>
      </c>
      <c r="G15" s="69">
        <f t="shared" si="3"/>
        <v>5314</v>
      </c>
      <c r="H15" s="69">
        <f t="shared" si="0"/>
        <v>79.709999999999994</v>
      </c>
      <c r="I15" s="70">
        <f>VLOOKUP($H$7,δεδομένα!$A$2:$E$20,2,FALSE)</f>
        <v>1.4999999999999999E-2</v>
      </c>
      <c r="J15" s="69">
        <f>VLOOKUP($H$7,δεδομένα!$A$2:$E$20,3,FALSE)</f>
        <v>27.61</v>
      </c>
      <c r="K15" s="69">
        <f t="shared" si="1"/>
        <v>683.38305700000001</v>
      </c>
      <c r="L15" s="70">
        <f>VLOOKUP($H$7,δεδομένα!$A$2:$E$20,4,FALSE)</f>
        <v>0.12670000000000001</v>
      </c>
      <c r="M15" s="69">
        <f>VLOOKUP(H$7,δεδομένα!$A$2:$E$20,5,FALSE)</f>
        <v>165.17</v>
      </c>
      <c r="N15" s="71">
        <f t="shared" si="2"/>
        <v>6077.093057</v>
      </c>
    </row>
    <row r="16" spans="1:14" x14ac:dyDescent="0.25">
      <c r="A16" s="64">
        <v>7</v>
      </c>
      <c r="B16" s="64">
        <v>12</v>
      </c>
      <c r="C16" s="64">
        <f>C15+'Α13-Α14'!$B16</f>
        <v>72</v>
      </c>
      <c r="D16" s="65" t="s">
        <v>245</v>
      </c>
      <c r="E16" s="65" t="str">
        <f>VLOOKUP($D16,'ΚΛΙΜΑΚΕΣ-ΒΑΘΜΙΔΕΣ'!$A$1:$C$247,2,FALSE)</f>
        <v>top</v>
      </c>
      <c r="F16" s="65">
        <f>VLOOKUP($D16,'ΚΛΙΜΑΚΕΣ-ΒΑΘΜΙΔΕΣ'!$A$1:$C$247,3,FALSE)</f>
        <v>65870</v>
      </c>
      <c r="G16" s="65">
        <f t="shared" si="3"/>
        <v>5489.17</v>
      </c>
      <c r="H16" s="65">
        <f t="shared" si="0"/>
        <v>82.337549999999993</v>
      </c>
      <c r="I16" s="66">
        <f>VLOOKUP($H$7,δεδομένα!$A$2:$E$20,2,FALSE)</f>
        <v>1.4999999999999999E-2</v>
      </c>
      <c r="J16" s="65">
        <f>VLOOKUP($H$7,δεδομένα!$A$2:$E$20,3,FALSE)</f>
        <v>27.61</v>
      </c>
      <c r="K16" s="65">
        <f t="shared" si="1"/>
        <v>705.91000658500002</v>
      </c>
      <c r="L16" s="66">
        <f>VLOOKUP($H$7,δεδομένα!$A$2:$E$20,4,FALSE)</f>
        <v>0.12670000000000001</v>
      </c>
      <c r="M16" s="65">
        <f>VLOOKUP(H$7,δεδομένα!$A$2:$E$20,5,FALSE)</f>
        <v>165.17</v>
      </c>
      <c r="N16" s="67">
        <f t="shared" si="2"/>
        <v>6277.4175565850001</v>
      </c>
    </row>
    <row r="17" spans="1:14" x14ac:dyDescent="0.25">
      <c r="A17" s="68">
        <v>10</v>
      </c>
      <c r="B17" s="68">
        <v>5</v>
      </c>
      <c r="C17" s="68">
        <f>C16+'Α13-Α14'!$B17</f>
        <v>77</v>
      </c>
      <c r="D17" s="69" t="s">
        <v>259</v>
      </c>
      <c r="E17" s="69">
        <f>VLOOKUP($D17,'ΚΛΙΜΑΚΕΣ-ΒΑΘΜΙΔΕΣ'!$A$1:$C$247,2,FALSE)</f>
        <v>2458</v>
      </c>
      <c r="F17" s="69">
        <f>VLOOKUP($D17,'ΚΛΙΜΑΚΕΣ-ΒΑΘΜΙΔΕΣ'!$A$1:$C$247,3,FALSE)</f>
        <v>66909</v>
      </c>
      <c r="G17" s="69">
        <f t="shared" si="3"/>
        <v>5575.75</v>
      </c>
      <c r="H17" s="69">
        <f t="shared" si="0"/>
        <v>83.636250000000004</v>
      </c>
      <c r="I17" s="70">
        <f>VLOOKUP($H$7,δεδομένα!$A$2:$E$20,2,FALSE)</f>
        <v>1.4999999999999999E-2</v>
      </c>
      <c r="J17" s="69">
        <f>VLOOKUP($H$7,δεδομένα!$A$2:$E$20,3,FALSE)</f>
        <v>27.61</v>
      </c>
      <c r="K17" s="69">
        <f t="shared" si="1"/>
        <v>717.04423787500002</v>
      </c>
      <c r="L17" s="70">
        <f>VLOOKUP($H$7,δεδομένα!$A$2:$E$20,4,FALSE)</f>
        <v>0.12670000000000001</v>
      </c>
      <c r="M17" s="69">
        <f>VLOOKUP(H$7,δεδομένα!$A$2:$E$20,5,FALSE)</f>
        <v>165.17</v>
      </c>
      <c r="N17" s="71">
        <f t="shared" si="2"/>
        <v>6376.4304878749999</v>
      </c>
    </row>
    <row r="18" spans="1:14" x14ac:dyDescent="0.25">
      <c r="A18" s="72">
        <v>11</v>
      </c>
      <c r="B18" s="72">
        <v>12</v>
      </c>
      <c r="C18" s="72">
        <f>C17+'Α13-Α14'!$B18</f>
        <v>89</v>
      </c>
      <c r="D18" s="73" t="s">
        <v>260</v>
      </c>
      <c r="E18" s="73">
        <f>VLOOKUP($D18,'ΚΛΙΜΑΚΕΣ-ΒΑΘΜΙΔΕΣ'!$A$1:$C$247,2,FALSE)</f>
        <v>2458</v>
      </c>
      <c r="F18" s="73">
        <f>VLOOKUP($D18,'ΚΛΙΜΑΚΕΣ-ΒΑΘΜΙΔΕΣ'!$A$1:$C$247,3,FALSE)</f>
        <v>69367</v>
      </c>
      <c r="G18" s="73">
        <f t="shared" si="3"/>
        <v>5780.58</v>
      </c>
      <c r="H18" s="73">
        <f t="shared" si="0"/>
        <v>86.708699999999993</v>
      </c>
      <c r="I18" s="74">
        <f>VLOOKUP($H$7,δεδομένα!$A$2:$E$20,2,FALSE)</f>
        <v>1.4999999999999999E-2</v>
      </c>
      <c r="J18" s="73">
        <f>VLOOKUP($H$7,δεδομένα!$A$2:$E$20,3,FALSE)</f>
        <v>27.61</v>
      </c>
      <c r="K18" s="73">
        <f t="shared" si="1"/>
        <v>743.38547829000004</v>
      </c>
      <c r="L18" s="74">
        <f>VLOOKUP($H$7,δεδομένα!$A$2:$E$20,4,FALSE)</f>
        <v>0.12670000000000001</v>
      </c>
      <c r="M18" s="73">
        <f>VLOOKUP(H$7,δεδομένα!$A$2:$E$20,5,FALSE)</f>
        <v>165.17</v>
      </c>
      <c r="N18" s="75">
        <f t="shared" si="2"/>
        <v>6610.6741782899999</v>
      </c>
    </row>
    <row r="19" spans="1:14" x14ac:dyDescent="0.25">
      <c r="A19" s="68">
        <v>12</v>
      </c>
      <c r="B19" s="68">
        <v>12</v>
      </c>
      <c r="C19" s="68">
        <f>C18+'Α13-Α14'!$B19</f>
        <v>101</v>
      </c>
      <c r="D19" s="69" t="s">
        <v>261</v>
      </c>
      <c r="E19" s="69" t="str">
        <f>VLOOKUP($D19,'ΚΛΙΜΑΚΕΣ-ΒΑΘΜΙΔΕΣ'!$A$1:$C$247,2,FALSE)</f>
        <v>top</v>
      </c>
      <c r="F19" s="69">
        <f>VLOOKUP($D19,'ΚΛΙΜΑΚΕΣ-ΒΑΘΜΙΔΕΣ'!$A$1:$C$247,3,FALSE)</f>
        <v>71825</v>
      </c>
      <c r="G19" s="69">
        <f t="shared" si="3"/>
        <v>5985.42</v>
      </c>
      <c r="H19" s="69">
        <f t="shared" si="0"/>
        <v>89.781300000000002</v>
      </c>
      <c r="I19" s="70">
        <f>VLOOKUP($H$7,δεδομένα!$A$2:$E$20,2,FALSE)</f>
        <v>1.4999999999999999E-2</v>
      </c>
      <c r="J19" s="69">
        <f>VLOOKUP($H$7,δεδομένα!$A$2:$E$20,3,FALSE)</f>
        <v>27.61</v>
      </c>
      <c r="K19" s="69">
        <f t="shared" si="1"/>
        <v>769.72800471000005</v>
      </c>
      <c r="L19" s="70">
        <f>VLOOKUP($H$7,δεδομένα!$A$2:$E$20,4,FALSE)</f>
        <v>0.12670000000000001</v>
      </c>
      <c r="M19" s="69">
        <f>VLOOKUP(H$7,δεδομένα!$A$2:$E$20,5,FALSE)</f>
        <v>165.17</v>
      </c>
      <c r="N19" s="71">
        <f t="shared" si="2"/>
        <v>6844.92930471</v>
      </c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26.4" hidden="1" x14ac:dyDescent="0.25">
      <c r="B23" s="3" t="str">
        <f>D17</f>
        <v>A14/5η</v>
      </c>
      <c r="C23" s="3" t="str">
        <f>D16</f>
        <v>Α13/7η</v>
      </c>
      <c r="D23" s="1" t="s">
        <v>343</v>
      </c>
      <c r="E23" s="5" t="s">
        <v>344</v>
      </c>
      <c r="F23" s="2" t="s">
        <v>345</v>
      </c>
    </row>
    <row r="24" spans="1:14" hidden="1" x14ac:dyDescent="0.25">
      <c r="B24" s="8">
        <f>F17</f>
        <v>66909</v>
      </c>
      <c r="C24" s="8">
        <f>F16</f>
        <v>65870</v>
      </c>
      <c r="D24" s="8">
        <f>+B24-C24</f>
        <v>1039</v>
      </c>
      <c r="E24" s="8">
        <f>E17</f>
        <v>2458</v>
      </c>
      <c r="F24">
        <f>D24/E24*12</f>
        <v>5.0724165988608627</v>
      </c>
      <c r="G24" s="5">
        <f>ROUND(F24,0)</f>
        <v>5</v>
      </c>
    </row>
  </sheetData>
  <sheetProtection algorithmName="SHA-512" hashValue="2F8F6CTxk/KD+HsBzkb3OZl3uA1XTAHKvjuMuFGcuGQSlFgD5c7As7msQXWfbprrCGf/KKHNJ+v9fx0efQkRmA==" saltValue="XLSjsl8RBMmxB4uPY3sePA==" spinCount="100000" sheet="1" objects="1" scenarios="1"/>
  <mergeCells count="2">
    <mergeCell ref="H6:K6"/>
    <mergeCell ref="H7:K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105D1E-F303-4CE5-8A0A-083AE6E2A927}">
          <x14:formula1>
            <xm:f>'ΚΛΙΜΑΚΕΣ-ΒΑΘΜΙΔΕΣ'!$A$1:$A$247</xm:f>
          </x14:formula1>
          <xm:sqref>D10:D19</xm:sqref>
        </x14:dataValidation>
        <x14:dataValidation type="list" allowBlank="1" showInputMessage="1" showErrorMessage="1" xr:uid="{98B0F6A7-0EE8-4C11-BAC3-B64865958516}">
          <x14:formula1>
            <xm:f>δεδομένα!$A$2:$A$20</xm:f>
          </x14:formula1>
          <xm:sqref>H7:K7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925E-B94B-4EE5-B2C7-68252E93DF71}">
  <sheetPr codeName="Sheet8"/>
  <dimension ref="A1:N24"/>
  <sheetViews>
    <sheetView zoomScale="99" zoomScaleNormal="99" workbookViewId="0">
      <selection activeCell="N32" sqref="N32"/>
    </sheetView>
  </sheetViews>
  <sheetFormatPr defaultRowHeight="13.2" x14ac:dyDescent="0.25"/>
  <cols>
    <col min="1" max="1" width="6.33203125" customWidth="1"/>
    <col min="2" max="2" width="12.88671875" customWidth="1"/>
    <col min="3" max="3" width="15.109375" customWidth="1"/>
    <col min="4" max="4" width="11.33203125" customWidth="1"/>
    <col min="5" max="8" width="12.33203125" customWidth="1"/>
    <col min="9" max="10" width="0" hidden="1" customWidth="1"/>
    <col min="11" max="11" width="12.33203125" customWidth="1"/>
    <col min="12" max="13" width="0" hidden="1" customWidth="1"/>
    <col min="14" max="14" width="12.33203125" customWidth="1"/>
  </cols>
  <sheetData>
    <row r="1" spans="1:14" x14ac:dyDescent="0.25">
      <c r="A1" s="35" t="s">
        <v>333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36"/>
      <c r="B3" s="37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36"/>
      <c r="B4" s="37" t="s">
        <v>327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6"/>
      <c r="B5" s="37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5">
      <c r="A6" s="36"/>
      <c r="B6" s="37" t="s">
        <v>318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6"/>
      <c r="B7" s="37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5">
      <c r="A8" s="36"/>
      <c r="B8" s="36"/>
      <c r="C8" s="36"/>
      <c r="D8" s="36"/>
      <c r="E8" s="36"/>
      <c r="F8" s="36"/>
      <c r="G8" s="36"/>
      <c r="H8" s="78" t="s">
        <v>355</v>
      </c>
      <c r="I8" s="78"/>
      <c r="J8" s="78"/>
      <c r="K8" s="78"/>
      <c r="L8" s="36"/>
      <c r="M8" s="36"/>
      <c r="N8" s="36"/>
    </row>
    <row r="9" spans="1:14" x14ac:dyDescent="0.25">
      <c r="A9" s="35" t="s">
        <v>321</v>
      </c>
      <c r="B9" s="39"/>
      <c r="C9" s="39"/>
      <c r="D9" s="36"/>
      <c r="E9" s="36"/>
      <c r="F9" s="36"/>
      <c r="G9" s="35" t="s">
        <v>306</v>
      </c>
      <c r="H9" s="79" t="s">
        <v>363</v>
      </c>
      <c r="I9" s="80"/>
      <c r="J9" s="80"/>
      <c r="K9" s="81"/>
      <c r="L9" s="36"/>
      <c r="M9" s="36"/>
      <c r="N9" s="36"/>
    </row>
    <row r="10" spans="1:14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52.8" x14ac:dyDescent="0.25">
      <c r="A11" s="16" t="s">
        <v>30</v>
      </c>
      <c r="B11" s="13" t="s">
        <v>33</v>
      </c>
      <c r="C11" s="13" t="s">
        <v>320</v>
      </c>
      <c r="D11" s="13" t="s">
        <v>34</v>
      </c>
      <c r="E11" s="13" t="s">
        <v>283</v>
      </c>
      <c r="F11" s="13" t="s">
        <v>31</v>
      </c>
      <c r="G11" s="13" t="s">
        <v>32</v>
      </c>
      <c r="H11" s="13" t="s">
        <v>356</v>
      </c>
      <c r="I11" s="13" t="s">
        <v>323</v>
      </c>
      <c r="J11" s="13" t="s">
        <v>334</v>
      </c>
      <c r="K11" s="13" t="s">
        <v>357</v>
      </c>
      <c r="L11" s="13" t="s">
        <v>359</v>
      </c>
      <c r="M11" s="13" t="s">
        <v>360</v>
      </c>
      <c r="N11" s="14" t="s">
        <v>358</v>
      </c>
    </row>
    <row r="12" spans="1:14" x14ac:dyDescent="0.25">
      <c r="A12" s="51">
        <v>1</v>
      </c>
      <c r="B12" s="51"/>
      <c r="C12" s="17"/>
      <c r="D12" s="18" t="s">
        <v>246</v>
      </c>
      <c r="E12" s="18">
        <f>VLOOKUP($D12,'ΚΛΙΜΑΚΕΣ-ΒΑΘΜΙΔΕΣ'!$A$1:$C$247,2,FALSE)</f>
        <v>2102</v>
      </c>
      <c r="F12" s="18">
        <f>VLOOKUP($D12,'ΚΛΙΜΑΚΕΣ-ΒΑΘΜΙΔΕΣ'!$A$1:$C$247,3,FALSE)</f>
        <v>53258</v>
      </c>
      <c r="G12" s="18">
        <f>ROUND(F12/12,2)</f>
        <v>4438.17</v>
      </c>
      <c r="H12" s="18">
        <f t="shared" ref="H12:H20" si="0">IF((G12*I12)&gt;J12,G12*I12,J12)</f>
        <v>66.572549999999993</v>
      </c>
      <c r="I12" s="48">
        <f>VLOOKUP($H$9,δεδομένα!$A$2:$E$20,2,FALSE)</f>
        <v>1.4999999999999999E-2</v>
      </c>
      <c r="J12" s="18">
        <f>VLOOKUP($H$9,δεδομένα!$A$2:$E$20,3,FALSE)</f>
        <v>27.61</v>
      </c>
      <c r="K12" s="18">
        <f t="shared" ref="K12:K20" si="1">IF((G12+H12)*L12&gt;M12,(G12+H12)*L12,M12)</f>
        <v>570.75088108500006</v>
      </c>
      <c r="L12" s="48">
        <f>VLOOKUP($H$9,δεδομένα!$A$2:$E$20,4,FALSE)</f>
        <v>0.12670000000000001</v>
      </c>
      <c r="M12" s="18">
        <f>VLOOKUP(H$9,δεδομένα!$A$2:$E$20,5,FALSE)</f>
        <v>165.17</v>
      </c>
      <c r="N12" s="20">
        <f t="shared" ref="N12:N20" si="2">G12+H12+K12</f>
        <v>5075.4934310850003</v>
      </c>
    </row>
    <row r="13" spans="1:14" x14ac:dyDescent="0.25">
      <c r="A13" s="50">
        <v>2</v>
      </c>
      <c r="B13" s="50">
        <v>12</v>
      </c>
      <c r="C13" s="22">
        <v>12</v>
      </c>
      <c r="D13" s="15" t="s">
        <v>247</v>
      </c>
      <c r="E13" s="15">
        <f>VLOOKUP($D13,'ΚΛΙΜΑΚΕΣ-ΒΑΘΜΙΔΕΣ'!$A$1:$C$247,2,FALSE)</f>
        <v>2102</v>
      </c>
      <c r="F13" s="15">
        <f>VLOOKUP($D13,'ΚΛΙΜΑΚΕΣ-ΒΑΘΜΙΔΕΣ'!$A$1:$C$247,3,FALSE)</f>
        <v>55360</v>
      </c>
      <c r="G13" s="15">
        <f t="shared" ref="G13:G20" si="3">ROUND(F13/12,2)</f>
        <v>4613.33</v>
      </c>
      <c r="H13" s="15">
        <f t="shared" si="0"/>
        <v>69.199950000000001</v>
      </c>
      <c r="I13" s="15">
        <f>VLOOKUP($H$9,δεδομένα!$A$2:$E$20,2,FALSE)</f>
        <v>1.4999999999999999E-2</v>
      </c>
      <c r="J13" s="15">
        <f>VLOOKUP($H$9,δεδομένα!$A$2:$E$20,3,FALSE)</f>
        <v>27.61</v>
      </c>
      <c r="K13" s="15">
        <f t="shared" si="1"/>
        <v>593.27654466500007</v>
      </c>
      <c r="L13" s="15">
        <f>VLOOKUP($H$9,δεδομένα!$A$2:$E$20,4,FALSE)</f>
        <v>0.12670000000000001</v>
      </c>
      <c r="M13" s="15">
        <f>VLOOKUP(H$9,δεδομένα!$A$2:$E$20,5,FALSE)</f>
        <v>165.17</v>
      </c>
      <c r="N13" s="24">
        <f t="shared" si="2"/>
        <v>5275.8064946650002</v>
      </c>
    </row>
    <row r="14" spans="1:14" x14ac:dyDescent="0.25">
      <c r="A14" s="51">
        <v>3</v>
      </c>
      <c r="B14" s="51">
        <v>12</v>
      </c>
      <c r="C14" s="25">
        <f>+C13+'Α13(II)'!$B14</f>
        <v>24</v>
      </c>
      <c r="D14" s="18" t="s">
        <v>248</v>
      </c>
      <c r="E14" s="18">
        <f>VLOOKUP($D14,'ΚΛΙΜΑΚΕΣ-ΒΑΘΜΙΔΕΣ'!$A$1:$C$247,2,FALSE)</f>
        <v>2102</v>
      </c>
      <c r="F14" s="18">
        <f>VLOOKUP($D14,'ΚΛΙΜΑΚΕΣ-ΒΑΘΜΙΔΕΣ'!$A$1:$C$247,3,FALSE)</f>
        <v>57462</v>
      </c>
      <c r="G14" s="18">
        <f t="shared" si="3"/>
        <v>4788.5</v>
      </c>
      <c r="H14" s="18">
        <f t="shared" si="0"/>
        <v>71.827500000000001</v>
      </c>
      <c r="I14" s="18">
        <f>VLOOKUP($H$9,δεδομένα!$A$2:$E$20,2,FALSE)</f>
        <v>1.4999999999999999E-2</v>
      </c>
      <c r="J14" s="18">
        <f>VLOOKUP($H$9,δεδομένα!$A$2:$E$20,3,FALSE)</f>
        <v>27.61</v>
      </c>
      <c r="K14" s="18">
        <f t="shared" si="1"/>
        <v>615.80349425000009</v>
      </c>
      <c r="L14" s="18">
        <f>VLOOKUP($H$9,δεδομένα!$A$2:$E$20,4,FALSE)</f>
        <v>0.12670000000000001</v>
      </c>
      <c r="M14" s="18">
        <f>VLOOKUP(H$9,δεδομένα!$A$2:$E$20,5,FALSE)</f>
        <v>165.17</v>
      </c>
      <c r="N14" s="20">
        <f t="shared" si="2"/>
        <v>5476.1309942500002</v>
      </c>
    </row>
    <row r="15" spans="1:14" x14ac:dyDescent="0.25">
      <c r="A15" s="50">
        <v>4</v>
      </c>
      <c r="B15" s="50">
        <v>12</v>
      </c>
      <c r="C15" s="22">
        <f>+C14+'Α13(II)'!$B15</f>
        <v>36</v>
      </c>
      <c r="D15" s="15" t="s">
        <v>249</v>
      </c>
      <c r="E15" s="15">
        <f>VLOOKUP($D15,'ΚΛΙΜΑΚΕΣ-ΒΑΘΜΙΔΕΣ'!$A$1:$C$247,2,FALSE)</f>
        <v>2102</v>
      </c>
      <c r="F15" s="15">
        <f>VLOOKUP($D15,'ΚΛΙΜΑΚΕΣ-ΒΑΘΜΙΔΕΣ'!$A$1:$C$247,3,FALSE)</f>
        <v>59564</v>
      </c>
      <c r="G15" s="15">
        <f t="shared" si="3"/>
        <v>4963.67</v>
      </c>
      <c r="H15" s="15">
        <f t="shared" si="0"/>
        <v>74.45505</v>
      </c>
      <c r="I15" s="15">
        <f>VLOOKUP($H$9,δεδομένα!$A$2:$E$20,2,FALSE)</f>
        <v>1.4999999999999999E-2</v>
      </c>
      <c r="J15" s="15">
        <f>VLOOKUP($H$9,δεδομένα!$A$2:$E$20,3,FALSE)</f>
        <v>27.61</v>
      </c>
      <c r="K15" s="15">
        <f t="shared" si="1"/>
        <v>638.33044383499998</v>
      </c>
      <c r="L15" s="15">
        <f>VLOOKUP($H$9,δεδομένα!$A$2:$E$20,4,FALSE)</f>
        <v>0.12670000000000001</v>
      </c>
      <c r="M15" s="15">
        <f>VLOOKUP(H$9,δεδομένα!$A$2:$E$20,5,FALSE)</f>
        <v>165.17</v>
      </c>
      <c r="N15" s="24">
        <f t="shared" si="2"/>
        <v>5676.4554938349993</v>
      </c>
    </row>
    <row r="16" spans="1:14" x14ac:dyDescent="0.25">
      <c r="A16" s="51">
        <v>5</v>
      </c>
      <c r="B16" s="51">
        <v>12</v>
      </c>
      <c r="C16" s="25">
        <f>+C15+'Α13(II)'!$B16</f>
        <v>48</v>
      </c>
      <c r="D16" s="18" t="s">
        <v>250</v>
      </c>
      <c r="E16" s="18">
        <f>VLOOKUP($D16,'ΚΛΙΜΑΚΕΣ-ΒΑΘΜΙΔΕΣ'!$A$1:$C$247,2,FALSE)</f>
        <v>2102</v>
      </c>
      <c r="F16" s="18">
        <f>VLOOKUP($D16,'ΚΛΙΜΑΚΕΣ-ΒΑΘΜΙΔΕΣ'!$A$1:$C$247,3,FALSE)</f>
        <v>61666</v>
      </c>
      <c r="G16" s="18">
        <f t="shared" si="3"/>
        <v>5138.83</v>
      </c>
      <c r="H16" s="18">
        <f t="shared" si="0"/>
        <v>77.082449999999994</v>
      </c>
      <c r="I16" s="18">
        <f>VLOOKUP($H$9,δεδομένα!$A$2:$E$20,2,FALSE)</f>
        <v>1.4999999999999999E-2</v>
      </c>
      <c r="J16" s="18">
        <f>VLOOKUP($H$9,δεδομένα!$A$2:$E$20,3,FALSE)</f>
        <v>27.61</v>
      </c>
      <c r="K16" s="18">
        <f t="shared" si="1"/>
        <v>660.856107415</v>
      </c>
      <c r="L16" s="18">
        <f>VLOOKUP($H$9,δεδομένα!$A$2:$E$20,4,FALSE)</f>
        <v>0.12670000000000001</v>
      </c>
      <c r="M16" s="18">
        <f>VLOOKUP(H$9,δεδομένα!$A$2:$E$20,5,FALSE)</f>
        <v>165.17</v>
      </c>
      <c r="N16" s="20">
        <f t="shared" si="2"/>
        <v>5876.768557415</v>
      </c>
    </row>
    <row r="17" spans="1:14" x14ac:dyDescent="0.25">
      <c r="A17" s="50">
        <v>6</v>
      </c>
      <c r="B17" s="50">
        <v>12</v>
      </c>
      <c r="C17" s="22">
        <f>+C16+'Α13(II)'!$B17</f>
        <v>60</v>
      </c>
      <c r="D17" s="15" t="s">
        <v>251</v>
      </c>
      <c r="E17" s="15">
        <f>VLOOKUP($D17,'ΚΛΙΜΑΚΕΣ-ΒΑΘΜΙΔΕΣ'!$A$1:$C$247,2,FALSE)</f>
        <v>2102</v>
      </c>
      <c r="F17" s="15">
        <f>VLOOKUP($D17,'ΚΛΙΜΑΚΕΣ-ΒΑΘΜΙΔΕΣ'!$A$1:$C$247,3,FALSE)</f>
        <v>63768</v>
      </c>
      <c r="G17" s="15">
        <f t="shared" si="3"/>
        <v>5314</v>
      </c>
      <c r="H17" s="15">
        <f t="shared" si="0"/>
        <v>79.709999999999994</v>
      </c>
      <c r="I17" s="15">
        <f>VLOOKUP($H$9,δεδομένα!$A$2:$E$20,2,FALSE)</f>
        <v>1.4999999999999999E-2</v>
      </c>
      <c r="J17" s="15">
        <f>VLOOKUP($H$9,δεδομένα!$A$2:$E$20,3,FALSE)</f>
        <v>27.61</v>
      </c>
      <c r="K17" s="15">
        <f t="shared" si="1"/>
        <v>683.38305700000001</v>
      </c>
      <c r="L17" s="15">
        <f>VLOOKUP($H$9,δεδομένα!$A$2:$E$20,4,FALSE)</f>
        <v>0.12670000000000001</v>
      </c>
      <c r="M17" s="15">
        <f>VLOOKUP(H$9,δεδομένα!$A$2:$E$20,5,FALSE)</f>
        <v>165.17</v>
      </c>
      <c r="N17" s="24">
        <f t="shared" si="2"/>
        <v>6077.093057</v>
      </c>
    </row>
    <row r="18" spans="1:14" x14ac:dyDescent="0.25">
      <c r="A18" s="51">
        <v>7</v>
      </c>
      <c r="B18" s="51">
        <v>12</v>
      </c>
      <c r="C18" s="25">
        <f>+C17+'Α13(II)'!$B18</f>
        <v>72</v>
      </c>
      <c r="D18" s="18" t="s">
        <v>252</v>
      </c>
      <c r="E18" s="18">
        <f>VLOOKUP($D18,'ΚΛΙΜΑΚΕΣ-ΒΑΘΜΙΔΕΣ'!$A$1:$C$247,2,FALSE)</f>
        <v>2102</v>
      </c>
      <c r="F18" s="18">
        <f>VLOOKUP($D18,'ΚΛΙΜΑΚΕΣ-ΒΑΘΜΙΔΕΣ'!$A$1:$C$247,3,FALSE)</f>
        <v>65870</v>
      </c>
      <c r="G18" s="18">
        <f t="shared" si="3"/>
        <v>5489.17</v>
      </c>
      <c r="H18" s="18">
        <f t="shared" si="0"/>
        <v>82.337549999999993</v>
      </c>
      <c r="I18" s="18">
        <f>VLOOKUP($H$9,δεδομένα!$A$2:$E$20,2,FALSE)</f>
        <v>1.4999999999999999E-2</v>
      </c>
      <c r="J18" s="18">
        <f>VLOOKUP($H$9,δεδομένα!$A$2:$E$20,3,FALSE)</f>
        <v>27.61</v>
      </c>
      <c r="K18" s="18">
        <f t="shared" si="1"/>
        <v>705.91000658500002</v>
      </c>
      <c r="L18" s="18">
        <f>VLOOKUP($H$9,δεδομένα!$A$2:$E$20,4,FALSE)</f>
        <v>0.12670000000000001</v>
      </c>
      <c r="M18" s="18">
        <f>VLOOKUP(H$9,δεδομένα!$A$2:$E$20,5,FALSE)</f>
        <v>165.17</v>
      </c>
      <c r="N18" s="20">
        <f t="shared" si="2"/>
        <v>6277.4175565850001</v>
      </c>
    </row>
    <row r="19" spans="1:14" x14ac:dyDescent="0.25">
      <c r="A19" s="50">
        <v>8</v>
      </c>
      <c r="B19" s="50">
        <v>12</v>
      </c>
      <c r="C19" s="22">
        <f>+C18+'Α13(II)'!$B19</f>
        <v>84</v>
      </c>
      <c r="D19" s="15" t="s">
        <v>253</v>
      </c>
      <c r="E19" s="15">
        <f>VLOOKUP($D19,'ΚΛΙΜΑΚΕΣ-ΒΑΘΜΙΔΕΣ'!$A$1:$C$247,2,FALSE)</f>
        <v>2102</v>
      </c>
      <c r="F19" s="15">
        <f>VLOOKUP($D19,'ΚΛΙΜΑΚΕΣ-ΒΑΘΜΙΔΕΣ'!$A$1:$C$247,3,FALSE)</f>
        <v>67972</v>
      </c>
      <c r="G19" s="15">
        <f t="shared" si="3"/>
        <v>5664.33</v>
      </c>
      <c r="H19" s="15">
        <f t="shared" si="0"/>
        <v>84.964950000000002</v>
      </c>
      <c r="I19" s="15">
        <f>VLOOKUP($H$9,δεδομένα!$A$2:$E$20,2,FALSE)</f>
        <v>1.4999999999999999E-2</v>
      </c>
      <c r="J19" s="15">
        <f>VLOOKUP($H$9,δεδομένα!$A$2:$E$20,3,FALSE)</f>
        <v>27.61</v>
      </c>
      <c r="K19" s="15">
        <f t="shared" si="1"/>
        <v>728.43567016500003</v>
      </c>
      <c r="L19" s="15">
        <f>VLOOKUP($H$9,δεδομένα!$A$2:$E$20,4,FALSE)</f>
        <v>0.12670000000000001</v>
      </c>
      <c r="M19" s="15">
        <f>VLOOKUP(H$9,δεδομένα!$A$2:$E$20,5,FALSE)</f>
        <v>165.17</v>
      </c>
      <c r="N19" s="24">
        <f t="shared" si="2"/>
        <v>6477.7306201649999</v>
      </c>
    </row>
    <row r="20" spans="1:14" x14ac:dyDescent="0.25">
      <c r="A20" s="54">
        <v>9</v>
      </c>
      <c r="B20" s="54">
        <v>12</v>
      </c>
      <c r="C20" s="31">
        <f>+C19+'Α13(II)'!$B20</f>
        <v>96</v>
      </c>
      <c r="D20" s="32" t="s">
        <v>254</v>
      </c>
      <c r="E20" s="32" t="str">
        <f>VLOOKUP($D20,'ΚΛΙΜΑΚΕΣ-ΒΑΘΜΙΔΕΣ'!$A$1:$C$247,2,FALSE)</f>
        <v>top</v>
      </c>
      <c r="F20" s="32">
        <f>VLOOKUP($D20,'ΚΛΙΜΑΚΕΣ-ΒΑΘΜΙΔΕΣ'!$A$1:$C$247,3,FALSE)</f>
        <v>70074</v>
      </c>
      <c r="G20" s="32">
        <f t="shared" si="3"/>
        <v>5839.5</v>
      </c>
      <c r="H20" s="32">
        <f t="shared" si="0"/>
        <v>87.592500000000001</v>
      </c>
      <c r="I20" s="32">
        <f>VLOOKUP($H$9,δεδομένα!$A$2:$E$20,2,FALSE)</f>
        <v>1.4999999999999999E-2</v>
      </c>
      <c r="J20" s="32">
        <f>VLOOKUP($H$9,δεδομένα!$A$2:$E$20,3,FALSE)</f>
        <v>27.61</v>
      </c>
      <c r="K20" s="32">
        <f t="shared" si="1"/>
        <v>750.96261975000004</v>
      </c>
      <c r="L20" s="32">
        <f>VLOOKUP($H$9,δεδομένα!$A$2:$E$20,4,FALSE)</f>
        <v>0.12670000000000001</v>
      </c>
      <c r="M20" s="32">
        <f>VLOOKUP(H$9,δεδομένα!$A$2:$E$20,5,FALSE)</f>
        <v>165.17</v>
      </c>
      <c r="N20" s="34">
        <f t="shared" si="2"/>
        <v>6678.0551197499999</v>
      </c>
    </row>
    <row r="21" spans="1:14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</sheetData>
  <sheetProtection algorithmName="SHA-512" hashValue="sXCw9UhowDJLGrtXKogQRgm7rcT2NuHbJNyDJhxHxeIndPwbonK0okzyKsIHNG1ztTO2Q/rG0lrkXBBgZPAiuQ==" saltValue="OoKFJX4DA0UD/7vsxxfINQ==" spinCount="100000" sheet="1" objects="1" scenarios="1"/>
  <mergeCells count="2">
    <mergeCell ref="H8:K8"/>
    <mergeCell ref="H9:K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22F0E1-36CA-48F3-8A5E-9F75790E4AFF}">
          <x14:formula1>
            <xm:f>'ΚΛΙΜΑΚΕΣ-ΒΑΘΜΙΔΕΣ'!$A$1:$A$247</xm:f>
          </x14:formula1>
          <xm:sqref>D12:D20</xm:sqref>
        </x14:dataValidation>
        <x14:dataValidation type="list" allowBlank="1" showInputMessage="1" showErrorMessage="1" xr:uid="{85572F2E-9957-4F64-BE82-3ECDB1490092}">
          <x14:formula1>
            <xm:f>δεδομένα!$A$2:$A$20</xm:f>
          </x14:formula1>
          <xm:sqref>H9:K9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ΘΕΣΕΙΣ</vt:lpstr>
      <vt:lpstr>ΚΛΙΜΑΚΕΣ-ΒΑΘΜΙΔΕΣ</vt:lpstr>
      <vt:lpstr>δεδομένα</vt:lpstr>
      <vt:lpstr>Συνδιασμένες η-και Κλίμακες</vt:lpstr>
      <vt:lpstr>Α15-Α16</vt:lpstr>
      <vt:lpstr>Α14-Α15</vt:lpstr>
      <vt:lpstr>Α14(II)</vt:lpstr>
      <vt:lpstr>Α13-Α14</vt:lpstr>
      <vt:lpstr>Α13(II)</vt:lpstr>
      <vt:lpstr>Α12-Α13</vt:lpstr>
      <vt:lpstr>Α12</vt:lpstr>
      <vt:lpstr>Α8-Α9(I)</vt:lpstr>
      <vt:lpstr>Α9-Α11-Α12</vt:lpstr>
      <vt:lpstr>Α11-Α12 </vt:lpstr>
      <vt:lpstr>A11(II)</vt:lpstr>
      <vt:lpstr>Α8-Α10-Α11</vt:lpstr>
      <vt:lpstr>A10(Ι)</vt:lpstr>
      <vt:lpstr>A10</vt:lpstr>
      <vt:lpstr>Α8-Α9(Ι)</vt:lpstr>
      <vt:lpstr>Α9(Ι)</vt:lpstr>
      <vt:lpstr>Α5 2η-Α7-Α8</vt:lpstr>
      <vt:lpstr>Α4-Α7(ΙΙ) (Πτυχ.)</vt:lpstr>
      <vt:lpstr>Α5-Α7</vt:lpstr>
      <vt:lpstr>Α2-Α5-Α7(ΙΙ)</vt:lpstr>
      <vt:lpstr>Α1-A2-Α5(ΙΙ)</vt:lpstr>
      <vt:lpstr>'A10'!Print_Area</vt:lpstr>
      <vt:lpstr>'A10(Ι)'!Print_Area</vt:lpstr>
      <vt:lpstr>'A11(II)'!Print_Area</vt:lpstr>
      <vt:lpstr>'Α11-Α12 '!Print_Area</vt:lpstr>
      <vt:lpstr>Α12!Print_Area</vt:lpstr>
      <vt:lpstr>'Α12-Α13'!Print_Area</vt:lpstr>
      <vt:lpstr>'Α13(II)'!Print_Area</vt:lpstr>
      <vt:lpstr>'Α13-Α14'!Print_Area</vt:lpstr>
      <vt:lpstr>'Α14(II)'!Print_Area</vt:lpstr>
      <vt:lpstr>'Α14-Α15'!Print_Area</vt:lpstr>
      <vt:lpstr>'Α15-Α16'!Print_Area</vt:lpstr>
      <vt:lpstr>'Α1-A2-Α5(ΙΙ)'!Print_Area</vt:lpstr>
      <vt:lpstr>'Α2-Α5-Α7(ΙΙ)'!Print_Area</vt:lpstr>
      <vt:lpstr>'Α4-Α7(ΙΙ) (Πτυχ.)'!Print_Area</vt:lpstr>
      <vt:lpstr>'Α5 2η-Α7-Α8'!Print_Area</vt:lpstr>
      <vt:lpstr>'Α5-Α7'!Print_Area</vt:lpstr>
      <vt:lpstr>'Α8-Α10-Α11'!Print_Area</vt:lpstr>
      <vt:lpstr>'Α8-Α9(I)'!Print_Area</vt:lpstr>
      <vt:lpstr>'Α8-Α9(Ι)'!Print_Area</vt:lpstr>
      <vt:lpstr>'Α9(Ι)'!Print_Area</vt:lpstr>
      <vt:lpstr>'Α9-Α11-Α12'!Print_Area</vt:lpstr>
      <vt:lpstr>ΘΕΣΕΙΣ!Print_Area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Eleftherios Charalambous</cp:lastModifiedBy>
  <cp:revision>1</cp:revision>
  <cp:lastPrinted>2024-10-23T06:43:18Z</cp:lastPrinted>
  <dcterms:created xsi:type="dcterms:W3CDTF">2024-02-06T08:17:33Z</dcterms:created>
  <dcterms:modified xsi:type="dcterms:W3CDTF">2026-01-09T11:08:29Z</dcterms:modified>
  <cp:category/>
</cp:coreProperties>
</file>